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95" windowWidth="20730" windowHeight="11580" activeTab="1"/>
  </bookViews>
  <sheets>
    <sheet name="приложение 2" sheetId="1" r:id="rId1"/>
    <sheet name="приложение 3" sheetId="2" r:id="rId2"/>
  </sheets>
  <definedNames>
    <definedName name="_xlnm._FilterDatabase" localSheetId="0" hidden="1">'приложение 2'!$A$10:$D$398</definedName>
    <definedName name="_xlnm._FilterDatabase" localSheetId="1" hidden="1">'приложение 3'!$A$10:$F$180</definedName>
    <definedName name="_xlnm.Print_Titles" localSheetId="0">'приложение 2'!$10:$10</definedName>
  </definedNames>
  <calcPr calcId="145621"/>
</workbook>
</file>

<file path=xl/calcChain.xml><?xml version="1.0" encoding="utf-8"?>
<calcChain xmlns="http://schemas.openxmlformats.org/spreadsheetml/2006/main">
  <c r="F198" i="1" l="1"/>
  <c r="F350" i="1" l="1"/>
  <c r="E350" i="1"/>
  <c r="E349" i="1" s="1"/>
  <c r="D350" i="1"/>
  <c r="D349" i="1" s="1"/>
  <c r="C350" i="1"/>
  <c r="C349" i="1" s="1"/>
  <c r="F349" i="1"/>
  <c r="F339" i="1"/>
  <c r="F338" i="1" s="1"/>
  <c r="E339" i="1"/>
  <c r="E338" i="1" s="1"/>
  <c r="D339" i="1"/>
  <c r="D338" i="1" s="1"/>
  <c r="C339" i="1"/>
  <c r="C338" i="1" s="1"/>
  <c r="D113" i="1"/>
  <c r="E113" i="1"/>
  <c r="F113" i="1"/>
  <c r="C113" i="1"/>
  <c r="F110" i="1"/>
  <c r="E110" i="1"/>
  <c r="D110" i="1"/>
  <c r="C110" i="1"/>
  <c r="C53" i="1"/>
  <c r="D53" i="1"/>
  <c r="E53" i="1"/>
  <c r="F53" i="1"/>
  <c r="C23" i="1"/>
  <c r="D23" i="1"/>
  <c r="E23" i="1"/>
  <c r="C21" i="1"/>
  <c r="D21" i="1"/>
  <c r="E21" i="1"/>
  <c r="C19" i="1"/>
  <c r="D19" i="1"/>
  <c r="E19" i="1"/>
  <c r="F17" i="1"/>
  <c r="F23" i="1"/>
  <c r="F21" i="1"/>
  <c r="F19" i="1"/>
  <c r="F243" i="1"/>
  <c r="F242" i="1" s="1"/>
  <c r="F241" i="1" s="1"/>
  <c r="F240" i="1" s="1"/>
  <c r="E243" i="1"/>
  <c r="E242" i="1" s="1"/>
  <c r="E241" i="1" s="1"/>
  <c r="E240" i="1" s="1"/>
  <c r="F16" i="1" l="1"/>
  <c r="F15" i="1" s="1"/>
  <c r="F14" i="1" s="1"/>
  <c r="D104" i="1"/>
  <c r="E104" i="1"/>
  <c r="F104" i="1"/>
  <c r="C104" i="1"/>
  <c r="D395" i="1"/>
  <c r="D394" i="1" s="1"/>
  <c r="D393" i="1" s="1"/>
  <c r="D392" i="1" s="1"/>
  <c r="D391" i="1" s="1"/>
  <c r="E395" i="1"/>
  <c r="E394" i="1" s="1"/>
  <c r="E393" i="1" s="1"/>
  <c r="E392" i="1" s="1"/>
  <c r="E391" i="1" s="1"/>
  <c r="F395" i="1"/>
  <c r="F394" i="1" s="1"/>
  <c r="F393" i="1" s="1"/>
  <c r="F392" i="1" s="1"/>
  <c r="F391" i="1" s="1"/>
  <c r="C395" i="1"/>
  <c r="C394" i="1" s="1"/>
  <c r="C393" i="1" s="1"/>
  <c r="C392" i="1" s="1"/>
  <c r="C391" i="1" s="1"/>
  <c r="F347" i="1"/>
  <c r="E347" i="1"/>
  <c r="F345" i="1"/>
  <c r="E345" i="1"/>
  <c r="F342" i="1"/>
  <c r="F341" i="1" s="1"/>
  <c r="F337" i="1" s="1"/>
  <c r="E342" i="1"/>
  <c r="E341" i="1" s="1"/>
  <c r="E337" i="1" s="1"/>
  <c r="F335" i="1"/>
  <c r="E335" i="1"/>
  <c r="F333" i="1"/>
  <c r="E333" i="1"/>
  <c r="F330" i="1"/>
  <c r="F329" i="1" s="1"/>
  <c r="E330" i="1"/>
  <c r="E329" i="1" s="1"/>
  <c r="F326" i="1"/>
  <c r="F325" i="1" s="1"/>
  <c r="E326" i="1"/>
  <c r="E325" i="1" s="1"/>
  <c r="F323" i="1"/>
  <c r="F322" i="1" s="1"/>
  <c r="E323" i="1"/>
  <c r="E322" i="1" s="1"/>
  <c r="F320" i="1"/>
  <c r="E320" i="1"/>
  <c r="F316" i="1"/>
  <c r="F313" i="1" s="1"/>
  <c r="F312" i="1" s="1"/>
  <c r="E316" i="1"/>
  <c r="E313" i="1" s="1"/>
  <c r="E312" i="1" s="1"/>
  <c r="F309" i="1"/>
  <c r="F307" i="1" s="1"/>
  <c r="F306" i="1" s="1"/>
  <c r="E309" i="1"/>
  <c r="E307" i="1" s="1"/>
  <c r="E306" i="1" s="1"/>
  <c r="C347" i="1"/>
  <c r="C345" i="1"/>
  <c r="C342" i="1"/>
  <c r="C341" i="1" s="1"/>
  <c r="C337" i="1" s="1"/>
  <c r="C335" i="1"/>
  <c r="C333" i="1"/>
  <c r="C330" i="1"/>
  <c r="C329" i="1" s="1"/>
  <c r="C326" i="1"/>
  <c r="C325" i="1" s="1"/>
  <c r="C323" i="1"/>
  <c r="C322" i="1" s="1"/>
  <c r="C320" i="1"/>
  <c r="C316" i="1"/>
  <c r="C313" i="1" s="1"/>
  <c r="C312" i="1" s="1"/>
  <c r="C309" i="1"/>
  <c r="C307" i="1" s="1"/>
  <c r="C306" i="1" s="1"/>
  <c r="C283" i="1"/>
  <c r="C281" i="1"/>
  <c r="C279" i="1"/>
  <c r="F283" i="1"/>
  <c r="E283" i="1"/>
  <c r="F281" i="1"/>
  <c r="E281" i="1"/>
  <c r="F279" i="1"/>
  <c r="E279" i="1"/>
  <c r="C276" i="1"/>
  <c r="C275" i="1" s="1"/>
  <c r="C274" i="1" s="1"/>
  <c r="E276" i="1"/>
  <c r="E275" i="1" s="1"/>
  <c r="E274" i="1" s="1"/>
  <c r="F276" i="1"/>
  <c r="F275" i="1" s="1"/>
  <c r="F274" i="1" s="1"/>
  <c r="C243" i="1"/>
  <c r="C242" i="1" s="1"/>
  <c r="C241" i="1" s="1"/>
  <c r="C240" i="1" s="1"/>
  <c r="D159" i="1"/>
  <c r="E159" i="1"/>
  <c r="F159" i="1"/>
  <c r="C159" i="1"/>
  <c r="D144" i="1"/>
  <c r="D143" i="1" s="1"/>
  <c r="D142" i="1" s="1"/>
  <c r="D141" i="1" s="1"/>
  <c r="E144" i="1"/>
  <c r="E143" i="1" s="1"/>
  <c r="E142" i="1" s="1"/>
  <c r="E141" i="1" s="1"/>
  <c r="F144" i="1"/>
  <c r="F143" i="1" s="1"/>
  <c r="F142" i="1" s="1"/>
  <c r="F141" i="1" s="1"/>
  <c r="C144" i="1"/>
  <c r="C143" i="1" s="1"/>
  <c r="C142" i="1" s="1"/>
  <c r="C141" i="1" s="1"/>
  <c r="D139" i="1"/>
  <c r="D138" i="1" s="1"/>
  <c r="D137" i="1" s="1"/>
  <c r="E139" i="1"/>
  <c r="E138" i="1" s="1"/>
  <c r="E137" i="1" s="1"/>
  <c r="F139" i="1"/>
  <c r="F138" i="1" s="1"/>
  <c r="F137" i="1" s="1"/>
  <c r="C139" i="1"/>
  <c r="C138" i="1" s="1"/>
  <c r="C137" i="1" s="1"/>
  <c r="D125" i="1"/>
  <c r="E125" i="1"/>
  <c r="F125" i="1"/>
  <c r="C125" i="1"/>
  <c r="C83" i="1"/>
  <c r="C81" i="1" s="1"/>
  <c r="C80" i="1" s="1"/>
  <c r="C79" i="1" s="1"/>
  <c r="D38" i="1"/>
  <c r="E38" i="1"/>
  <c r="F38" i="1"/>
  <c r="C38" i="1"/>
  <c r="F170" i="1"/>
  <c r="F169" i="1" s="1"/>
  <c r="F167" i="1"/>
  <c r="F166" i="1" s="1"/>
  <c r="F165" i="1" s="1"/>
  <c r="F161" i="1"/>
  <c r="F154" i="1"/>
  <c r="F153" i="1" s="1"/>
  <c r="F152" i="1" s="1"/>
  <c r="F151" i="1" s="1"/>
  <c r="F149" i="1"/>
  <c r="F148" i="1" s="1"/>
  <c r="F147" i="1" s="1"/>
  <c r="F146" i="1" s="1"/>
  <c r="F135" i="1"/>
  <c r="F132" i="1"/>
  <c r="F130" i="1"/>
  <c r="F122" i="1"/>
  <c r="F119" i="1"/>
  <c r="F118" i="1" s="1"/>
  <c r="F117" i="1" s="1"/>
  <c r="F115" i="1"/>
  <c r="F112" i="1" s="1"/>
  <c r="F108" i="1"/>
  <c r="F107" i="1" s="1"/>
  <c r="F102" i="1"/>
  <c r="F101" i="1" s="1"/>
  <c r="F99" i="1"/>
  <c r="F97" i="1"/>
  <c r="F95" i="1"/>
  <c r="F89" i="1"/>
  <c r="F88" i="1" s="1"/>
  <c r="F87" i="1" s="1"/>
  <c r="F83" i="1"/>
  <c r="F81" i="1" s="1"/>
  <c r="F80" i="1" s="1"/>
  <c r="F79" i="1" s="1"/>
  <c r="F77" i="1"/>
  <c r="F76" i="1" s="1"/>
  <c r="F75" i="1" s="1"/>
  <c r="F73" i="1"/>
  <c r="F72" i="1" s="1"/>
  <c r="F71" i="1" s="1"/>
  <c r="F70" i="1" s="1"/>
  <c r="F69" i="1" s="1"/>
  <c r="F67" i="1"/>
  <c r="F66" i="1" s="1"/>
  <c r="F64" i="1"/>
  <c r="F61" i="1"/>
  <c r="F52" i="1"/>
  <c r="F51" i="1" s="1"/>
  <c r="F50" i="1" s="1"/>
  <c r="F48" i="1"/>
  <c r="F47" i="1" s="1"/>
  <c r="F46" i="1" s="1"/>
  <c r="F45" i="1" s="1"/>
  <c r="F44" i="1" s="1"/>
  <c r="F42" i="1"/>
  <c r="F41" i="1" s="1"/>
  <c r="F36" i="1"/>
  <c r="F31" i="1"/>
  <c r="F28" i="1"/>
  <c r="C170" i="1"/>
  <c r="C169" i="1" s="1"/>
  <c r="C167" i="1"/>
  <c r="C166" i="1" s="1"/>
  <c r="C165" i="1" s="1"/>
  <c r="C161" i="1"/>
  <c r="C154" i="1"/>
  <c r="C153" i="1" s="1"/>
  <c r="C152" i="1" s="1"/>
  <c r="C151" i="1" s="1"/>
  <c r="C149" i="1"/>
  <c r="C148" i="1" s="1"/>
  <c r="C147" i="1" s="1"/>
  <c r="C146" i="1" s="1"/>
  <c r="C135" i="1"/>
  <c r="C132" i="1"/>
  <c r="C130" i="1"/>
  <c r="C122" i="1"/>
  <c r="C119" i="1"/>
  <c r="C118" i="1" s="1"/>
  <c r="C117" i="1" s="1"/>
  <c r="C115" i="1"/>
  <c r="C112" i="1" s="1"/>
  <c r="C108" i="1"/>
  <c r="C107" i="1" s="1"/>
  <c r="C102" i="1"/>
  <c r="C101" i="1" s="1"/>
  <c r="C99" i="1"/>
  <c r="C97" i="1"/>
  <c r="C95" i="1"/>
  <c r="C89" i="1"/>
  <c r="C88" i="1" s="1"/>
  <c r="C87" i="1" s="1"/>
  <c r="C77" i="1"/>
  <c r="C76" i="1" s="1"/>
  <c r="C75" i="1" s="1"/>
  <c r="C73" i="1"/>
  <c r="C72" i="1" s="1"/>
  <c r="C71" i="1" s="1"/>
  <c r="C70" i="1" s="1"/>
  <c r="C69" i="1" s="1"/>
  <c r="C67" i="1"/>
  <c r="C66" i="1" s="1"/>
  <c r="C64" i="1"/>
  <c r="C61" i="1"/>
  <c r="C52" i="1"/>
  <c r="C51" i="1" s="1"/>
  <c r="C50" i="1" s="1"/>
  <c r="C48" i="1"/>
  <c r="C47" i="1" s="1"/>
  <c r="C46" i="1" s="1"/>
  <c r="C45" i="1" s="1"/>
  <c r="C44" i="1" s="1"/>
  <c r="C42" i="1"/>
  <c r="C41" i="1" s="1"/>
  <c r="C36" i="1"/>
  <c r="C31" i="1"/>
  <c r="C28" i="1"/>
  <c r="C16" i="1"/>
  <c r="C15" i="1" s="1"/>
  <c r="C14" i="1" s="1"/>
  <c r="C13" i="1" s="1"/>
  <c r="E170" i="1"/>
  <c r="E169" i="1" s="1"/>
  <c r="E167" i="1"/>
  <c r="E166" i="1" s="1"/>
  <c r="E165" i="1" s="1"/>
  <c r="E161" i="1"/>
  <c r="E154" i="1"/>
  <c r="E153" i="1" s="1"/>
  <c r="E152" i="1" s="1"/>
  <c r="E151" i="1" s="1"/>
  <c r="E149" i="1"/>
  <c r="E148" i="1" s="1"/>
  <c r="E147" i="1" s="1"/>
  <c r="E146" i="1" s="1"/>
  <c r="E135" i="1"/>
  <c r="E132" i="1"/>
  <c r="E130" i="1"/>
  <c r="E122" i="1"/>
  <c r="E119" i="1"/>
  <c r="E118" i="1" s="1"/>
  <c r="E117" i="1" s="1"/>
  <c r="E115" i="1"/>
  <c r="E112" i="1" s="1"/>
  <c r="E108" i="1"/>
  <c r="E107" i="1" s="1"/>
  <c r="E102" i="1"/>
  <c r="E101" i="1" s="1"/>
  <c r="E99" i="1"/>
  <c r="E97" i="1"/>
  <c r="E95" i="1"/>
  <c r="E89" i="1"/>
  <c r="E88" i="1" s="1"/>
  <c r="E87" i="1" s="1"/>
  <c r="E83" i="1"/>
  <c r="E81" i="1" s="1"/>
  <c r="E80" i="1" s="1"/>
  <c r="E79" i="1" s="1"/>
  <c r="E77" i="1"/>
  <c r="E76" i="1" s="1"/>
  <c r="E75" i="1" s="1"/>
  <c r="E73" i="1"/>
  <c r="E72" i="1" s="1"/>
  <c r="E71" i="1" s="1"/>
  <c r="E70" i="1" s="1"/>
  <c r="E69" i="1" s="1"/>
  <c r="E67" i="1"/>
  <c r="E66" i="1" s="1"/>
  <c r="E64" i="1"/>
  <c r="E61" i="1"/>
  <c r="E52" i="1"/>
  <c r="E51" i="1" s="1"/>
  <c r="E50" i="1" s="1"/>
  <c r="E48" i="1"/>
  <c r="E47" i="1" s="1"/>
  <c r="E46" i="1" s="1"/>
  <c r="E45" i="1" s="1"/>
  <c r="E44" i="1" s="1"/>
  <c r="E42" i="1"/>
  <c r="E41" i="1" s="1"/>
  <c r="E36" i="1"/>
  <c r="E31" i="1"/>
  <c r="E28" i="1"/>
  <c r="E16" i="1"/>
  <c r="E15" i="1" s="1"/>
  <c r="E14" i="1" s="1"/>
  <c r="E13" i="1" s="1"/>
  <c r="D124" i="2"/>
  <c r="D123" i="2" s="1"/>
  <c r="E124" i="2"/>
  <c r="E123" i="2" s="1"/>
  <c r="F124" i="2"/>
  <c r="F123" i="2" s="1"/>
  <c r="C124" i="2"/>
  <c r="C123" i="2" s="1"/>
  <c r="D93" i="2"/>
  <c r="E93" i="2"/>
  <c r="F93" i="2"/>
  <c r="C93" i="2"/>
  <c r="D45" i="2"/>
  <c r="E45" i="2"/>
  <c r="F45" i="2"/>
  <c r="C45" i="2"/>
  <c r="F33" i="2"/>
  <c r="F22" i="2"/>
  <c r="F21" i="2" s="1"/>
  <c r="D87" i="2"/>
  <c r="D86" i="2" s="1"/>
  <c r="E87" i="2"/>
  <c r="E86" i="2" s="1"/>
  <c r="F87" i="2"/>
  <c r="F86" i="2" s="1"/>
  <c r="C87" i="2"/>
  <c r="C86" i="2" s="1"/>
  <c r="F121" i="2"/>
  <c r="F119" i="2"/>
  <c r="F115" i="2"/>
  <c r="F113" i="2"/>
  <c r="F111" i="2"/>
  <c r="F109" i="2"/>
  <c r="F103" i="2"/>
  <c r="F101" i="2"/>
  <c r="F99" i="2"/>
  <c r="F97" i="2"/>
  <c r="F90" i="2"/>
  <c r="F89" i="2" s="1"/>
  <c r="F83" i="2"/>
  <c r="F81" i="2"/>
  <c r="F78" i="2"/>
  <c r="F77" i="2" s="1"/>
  <c r="F74" i="2"/>
  <c r="F73" i="2" s="1"/>
  <c r="F71" i="2"/>
  <c r="F70" i="2" s="1"/>
  <c r="F68" i="2"/>
  <c r="F67" i="2" s="1"/>
  <c r="F65" i="2"/>
  <c r="F61" i="2"/>
  <c r="F60" i="2" s="1"/>
  <c r="F57" i="2"/>
  <c r="F55" i="2" s="1"/>
  <c r="F53" i="2"/>
  <c r="F50" i="2"/>
  <c r="F48" i="2"/>
  <c r="F43" i="2"/>
  <c r="F42" i="2" s="1"/>
  <c r="F39" i="2"/>
  <c r="F37" i="2"/>
  <c r="F36" i="2" s="1"/>
  <c r="F31" i="2"/>
  <c r="F29" i="2"/>
  <c r="F28" i="2" s="1"/>
  <c r="F17" i="2"/>
  <c r="F16" i="2" s="1"/>
  <c r="F15" i="2" s="1"/>
  <c r="D103" i="2"/>
  <c r="E103" i="2"/>
  <c r="C103" i="2"/>
  <c r="C31" i="2"/>
  <c r="C17" i="2"/>
  <c r="C16" i="2" s="1"/>
  <c r="C15" i="2" s="1"/>
  <c r="E121" i="2"/>
  <c r="E119" i="2"/>
  <c r="E115" i="2"/>
  <c r="E113" i="2"/>
  <c r="E111" i="2"/>
  <c r="E109" i="2"/>
  <c r="E101" i="2"/>
  <c r="E99" i="2"/>
  <c r="E97" i="2"/>
  <c r="E90" i="2"/>
  <c r="E89" i="2" s="1"/>
  <c r="E83" i="2"/>
  <c r="E80" i="2" s="1"/>
  <c r="E81" i="2"/>
  <c r="E78" i="2"/>
  <c r="E77" i="2" s="1"/>
  <c r="E74" i="2"/>
  <c r="E73" i="2" s="1"/>
  <c r="E71" i="2"/>
  <c r="E70" i="2" s="1"/>
  <c r="E68" i="2"/>
  <c r="E67" i="2" s="1"/>
  <c r="E65" i="2"/>
  <c r="E61" i="2"/>
  <c r="E60" i="2"/>
  <c r="E57" i="2"/>
  <c r="E55" i="2" s="1"/>
  <c r="E53" i="2"/>
  <c r="E50" i="2"/>
  <c r="E48" i="2"/>
  <c r="E43" i="2"/>
  <c r="E42" i="2" s="1"/>
  <c r="E39" i="2"/>
  <c r="E37" i="2"/>
  <c r="E36" i="2" s="1"/>
  <c r="E33" i="2"/>
  <c r="E31" i="2"/>
  <c r="E29" i="2"/>
  <c r="E28" i="2" s="1"/>
  <c r="E22" i="2"/>
  <c r="E21" i="2" s="1"/>
  <c r="E17" i="2"/>
  <c r="E16" i="2" s="1"/>
  <c r="E15" i="2" s="1"/>
  <c r="C121" i="2"/>
  <c r="C119" i="2"/>
  <c r="C115" i="2"/>
  <c r="C113" i="2"/>
  <c r="C111" i="2"/>
  <c r="C109" i="2"/>
  <c r="C101" i="2"/>
  <c r="C99" i="2"/>
  <c r="C97" i="2"/>
  <c r="C90" i="2"/>
  <c r="C89" i="2" s="1"/>
  <c r="C83" i="2"/>
  <c r="C81" i="2"/>
  <c r="C78" i="2"/>
  <c r="C77" i="2" s="1"/>
  <c r="C74" i="2"/>
  <c r="C73" i="2" s="1"/>
  <c r="C71" i="2"/>
  <c r="C70" i="2" s="1"/>
  <c r="C68" i="2"/>
  <c r="C67" i="2" s="1"/>
  <c r="C65" i="2"/>
  <c r="C61" i="2"/>
  <c r="C60" i="2" s="1"/>
  <c r="C57" i="2"/>
  <c r="C55" i="2" s="1"/>
  <c r="C53" i="2"/>
  <c r="C50" i="2"/>
  <c r="C48" i="2"/>
  <c r="C43" i="2"/>
  <c r="C42" i="2" s="1"/>
  <c r="C39" i="2"/>
  <c r="C37" i="2"/>
  <c r="C36" i="2" s="1"/>
  <c r="C33" i="2"/>
  <c r="C29" i="2"/>
  <c r="C22" i="2"/>
  <c r="C21" i="2" s="1"/>
  <c r="E27" i="2" l="1"/>
  <c r="E47" i="2"/>
  <c r="E41" i="2" s="1"/>
  <c r="F52" i="2"/>
  <c r="E52" i="2"/>
  <c r="C59" i="2"/>
  <c r="E59" i="2"/>
  <c r="C80" i="2"/>
  <c r="C76" i="2" s="1"/>
  <c r="C47" i="2"/>
  <c r="C41" i="2" s="1"/>
  <c r="E76" i="2"/>
  <c r="F85" i="2"/>
  <c r="E85" i="2"/>
  <c r="F59" i="2"/>
  <c r="C52" i="2"/>
  <c r="C85" i="2"/>
  <c r="F106" i="1"/>
  <c r="F13" i="1"/>
  <c r="F121" i="1"/>
  <c r="C106" i="1"/>
  <c r="E106" i="1"/>
  <c r="E35" i="1"/>
  <c r="E34" i="1" s="1"/>
  <c r="E33" i="1" s="1"/>
  <c r="E311" i="1"/>
  <c r="F344" i="1"/>
  <c r="F129" i="1"/>
  <c r="F128" i="1" s="1"/>
  <c r="F127" i="1" s="1"/>
  <c r="E27" i="1"/>
  <c r="E26" i="1" s="1"/>
  <c r="E25" i="1" s="1"/>
  <c r="C121" i="1"/>
  <c r="F35" i="1"/>
  <c r="F34" i="1" s="1"/>
  <c r="F33" i="1" s="1"/>
  <c r="E332" i="1"/>
  <c r="F332" i="1"/>
  <c r="F328" i="1" s="1"/>
  <c r="E60" i="1"/>
  <c r="E59" i="1" s="1"/>
  <c r="E58" i="1" s="1"/>
  <c r="E94" i="1"/>
  <c r="E93" i="1" s="1"/>
  <c r="C332" i="1"/>
  <c r="C328" i="1" s="1"/>
  <c r="E344" i="1"/>
  <c r="E121" i="1"/>
  <c r="E129" i="1"/>
  <c r="E128" i="1" s="1"/>
  <c r="E127" i="1" s="1"/>
  <c r="E328" i="1"/>
  <c r="E278" i="1"/>
  <c r="E273" i="1" s="1"/>
  <c r="C129" i="1"/>
  <c r="C128" i="1" s="1"/>
  <c r="C127" i="1" s="1"/>
  <c r="F94" i="1"/>
  <c r="F93" i="1" s="1"/>
  <c r="F164" i="1"/>
  <c r="F158" i="1"/>
  <c r="F157" i="1" s="1"/>
  <c r="F156" i="1" s="1"/>
  <c r="F278" i="1"/>
  <c r="F273" i="1" s="1"/>
  <c r="C60" i="1"/>
  <c r="C59" i="1" s="1"/>
  <c r="C58" i="1" s="1"/>
  <c r="C158" i="1"/>
  <c r="C157" i="1" s="1"/>
  <c r="C156" i="1" s="1"/>
  <c r="E158" i="1"/>
  <c r="E157" i="1" s="1"/>
  <c r="E156" i="1" s="1"/>
  <c r="F311" i="1"/>
  <c r="C35" i="1"/>
  <c r="C34" i="1" s="1"/>
  <c r="C33" i="1" s="1"/>
  <c r="C164" i="1"/>
  <c r="F27" i="1"/>
  <c r="F26" i="1" s="1"/>
  <c r="F25" i="1" s="1"/>
  <c r="F60" i="1"/>
  <c r="F59" i="1" s="1"/>
  <c r="F58" i="1" s="1"/>
  <c r="C344" i="1"/>
  <c r="C311" i="1"/>
  <c r="C278" i="1"/>
  <c r="C273" i="1" s="1"/>
  <c r="C94" i="1"/>
  <c r="C93" i="1" s="1"/>
  <c r="C27" i="1"/>
  <c r="C26" i="1" s="1"/>
  <c r="C25" i="1" s="1"/>
  <c r="E164" i="1"/>
  <c r="F92" i="2"/>
  <c r="F80" i="2"/>
  <c r="F76" i="2" s="1"/>
  <c r="F47" i="2"/>
  <c r="F41" i="2" s="1"/>
  <c r="F27" i="2"/>
  <c r="E92" i="2"/>
  <c r="C92" i="2"/>
  <c r="C28" i="2"/>
  <c r="C27" i="2" s="1"/>
  <c r="E14" i="2" l="1"/>
  <c r="C14" i="2"/>
  <c r="F14" i="2"/>
  <c r="C305" i="1"/>
  <c r="E305" i="1"/>
  <c r="F305" i="1"/>
  <c r="E86" i="1"/>
  <c r="E85" i="1" s="1"/>
  <c r="F86" i="1"/>
  <c r="F85" i="1" s="1"/>
  <c r="C86" i="1"/>
  <c r="C85" i="1" s="1"/>
  <c r="E174" i="2" l="1"/>
  <c r="E172" i="2" s="1"/>
  <c r="E171" i="2" s="1"/>
  <c r="E169" i="2"/>
  <c r="E162" i="2"/>
  <c r="E161" i="2" s="1"/>
  <c r="E159" i="2"/>
  <c r="E153" i="2"/>
  <c r="E152" i="2" s="1"/>
  <c r="E149" i="2"/>
  <c r="E146" i="2"/>
  <c r="E145" i="2" s="1"/>
  <c r="E142" i="2"/>
  <c r="E140" i="2"/>
  <c r="E139" i="2" s="1"/>
  <c r="E134" i="2"/>
  <c r="E133" i="2" s="1"/>
  <c r="F179" i="2"/>
  <c r="E179" i="2"/>
  <c r="C179" i="2"/>
  <c r="F177" i="2"/>
  <c r="F176" i="2" s="1"/>
  <c r="F175" i="2" s="1"/>
  <c r="E177" i="2"/>
  <c r="E176" i="2" s="1"/>
  <c r="E175" i="2" s="1"/>
  <c r="C177" i="2"/>
  <c r="C176" i="2" s="1"/>
  <c r="C175" i="2" s="1"/>
  <c r="F172" i="2"/>
  <c r="F171" i="2" s="1"/>
  <c r="C172" i="2"/>
  <c r="C171" i="2" s="1"/>
  <c r="F169" i="2"/>
  <c r="F167" i="2"/>
  <c r="E167" i="2"/>
  <c r="C167" i="2"/>
  <c r="F165" i="2"/>
  <c r="E165" i="2"/>
  <c r="C165" i="2"/>
  <c r="F163" i="2"/>
  <c r="E163" i="2"/>
  <c r="C163" i="2"/>
  <c r="F161" i="2"/>
  <c r="C161" i="2"/>
  <c r="F159" i="2"/>
  <c r="C159" i="2"/>
  <c r="F156" i="2"/>
  <c r="E156" i="2"/>
  <c r="C156" i="2"/>
  <c r="F154" i="2"/>
  <c r="E154" i="2"/>
  <c r="F152" i="2"/>
  <c r="F150" i="2"/>
  <c r="E150" i="2"/>
  <c r="F148" i="2"/>
  <c r="E148" i="2"/>
  <c r="C148" i="2"/>
  <c r="F145" i="2"/>
  <c r="C145" i="2"/>
  <c r="F143" i="2"/>
  <c r="E143" i="2"/>
  <c r="C143" i="2"/>
  <c r="F141" i="2"/>
  <c r="E141" i="2"/>
  <c r="C141" i="2"/>
  <c r="F139" i="2"/>
  <c r="C139" i="2"/>
  <c r="F137" i="2"/>
  <c r="E137" i="2"/>
  <c r="C137" i="2"/>
  <c r="F133" i="2"/>
  <c r="C133" i="2"/>
  <c r="F131" i="2"/>
  <c r="E131" i="2"/>
  <c r="C131" i="2"/>
  <c r="F129" i="2"/>
  <c r="E129" i="2"/>
  <c r="C129" i="2"/>
  <c r="F197" i="1"/>
  <c r="E362" i="1"/>
  <c r="E361" i="1" s="1"/>
  <c r="E356" i="1"/>
  <c r="E355" i="1" s="1"/>
  <c r="E354" i="1" s="1"/>
  <c r="F355" i="1"/>
  <c r="F354" i="1" s="1"/>
  <c r="E297" i="1"/>
  <c r="E296" i="1" s="1"/>
  <c r="F297" i="1"/>
  <c r="F296" i="1" s="1"/>
  <c r="E295" i="1"/>
  <c r="E294" i="1" s="1"/>
  <c r="F295" i="1"/>
  <c r="F294" i="1" s="1"/>
  <c r="C291" i="1"/>
  <c r="C290" i="1" s="1"/>
  <c r="C288" i="1"/>
  <c r="C287" i="1" s="1"/>
  <c r="E259" i="1"/>
  <c r="F259" i="1"/>
  <c r="F258" i="1" s="1"/>
  <c r="E249" i="1"/>
  <c r="E248" i="1" s="1"/>
  <c r="F249" i="1"/>
  <c r="F248" i="1" s="1"/>
  <c r="E231" i="1"/>
  <c r="F231" i="1"/>
  <c r="F230" i="1" s="1"/>
  <c r="F229" i="1" s="1"/>
  <c r="E226" i="1"/>
  <c r="F226" i="1"/>
  <c r="F225" i="1" s="1"/>
  <c r="E221" i="1"/>
  <c r="E220" i="1" s="1"/>
  <c r="F221" i="1"/>
  <c r="E219" i="1"/>
  <c r="F219" i="1"/>
  <c r="F218" i="1" s="1"/>
  <c r="E198" i="1"/>
  <c r="E197" i="1" s="1"/>
  <c r="F195" i="1"/>
  <c r="E196" i="1"/>
  <c r="E195" i="1" s="1"/>
  <c r="F190" i="1"/>
  <c r="E191" i="1"/>
  <c r="E190" i="1" s="1"/>
  <c r="E184" i="1"/>
  <c r="F182" i="1"/>
  <c r="E182" i="1"/>
  <c r="E181" i="1" s="1"/>
  <c r="F176" i="1"/>
  <c r="E176" i="1"/>
  <c r="F389" i="1"/>
  <c r="E389" i="1"/>
  <c r="C389" i="1"/>
  <c r="F387" i="1"/>
  <c r="E387" i="1"/>
  <c r="C387" i="1"/>
  <c r="F384" i="1"/>
  <c r="F383" i="1" s="1"/>
  <c r="E384" i="1"/>
  <c r="E383" i="1" s="1"/>
  <c r="C384" i="1"/>
  <c r="C383" i="1" s="1"/>
  <c r="F381" i="1"/>
  <c r="E381" i="1"/>
  <c r="C381" i="1"/>
  <c r="F379" i="1"/>
  <c r="E379" i="1"/>
  <c r="C379" i="1"/>
  <c r="F377" i="1"/>
  <c r="E377" i="1"/>
  <c r="C377" i="1"/>
  <c r="F371" i="1"/>
  <c r="F370" i="1" s="1"/>
  <c r="F369" i="1" s="1"/>
  <c r="F368" i="1" s="1"/>
  <c r="F367" i="1" s="1"/>
  <c r="E371" i="1"/>
  <c r="E370" i="1" s="1"/>
  <c r="E369" i="1" s="1"/>
  <c r="E368" i="1" s="1"/>
  <c r="E367" i="1" s="1"/>
  <c r="C371" i="1"/>
  <c r="C370" i="1" s="1"/>
  <c r="C369" i="1" s="1"/>
  <c r="C368" i="1" s="1"/>
  <c r="C367" i="1" s="1"/>
  <c r="F365" i="1"/>
  <c r="E365" i="1"/>
  <c r="C365" i="1"/>
  <c r="F363" i="1"/>
  <c r="E363" i="1"/>
  <c r="C363" i="1"/>
  <c r="F361" i="1"/>
  <c r="C361" i="1"/>
  <c r="F358" i="1"/>
  <c r="F357" i="1" s="1"/>
  <c r="E358" i="1"/>
  <c r="E357" i="1" s="1"/>
  <c r="C358" i="1"/>
  <c r="C357" i="1" s="1"/>
  <c r="C355" i="1"/>
  <c r="C354" i="1" s="1"/>
  <c r="F302" i="1"/>
  <c r="E302" i="1"/>
  <c r="C302" i="1"/>
  <c r="F300" i="1"/>
  <c r="F299" i="1" s="1"/>
  <c r="F298" i="1" s="1"/>
  <c r="E300" i="1"/>
  <c r="E299" i="1" s="1"/>
  <c r="E298" i="1" s="1"/>
  <c r="C300" i="1"/>
  <c r="C299" i="1" s="1"/>
  <c r="C298" i="1" s="1"/>
  <c r="C296" i="1"/>
  <c r="C294" i="1"/>
  <c r="F291" i="1"/>
  <c r="F290" i="1" s="1"/>
  <c r="E291" i="1"/>
  <c r="E290" i="1" s="1"/>
  <c r="F288" i="1"/>
  <c r="F287" i="1" s="1"/>
  <c r="E288" i="1"/>
  <c r="E287" i="1" s="1"/>
  <c r="F269" i="1"/>
  <c r="F268" i="1" s="1"/>
  <c r="E269" i="1"/>
  <c r="E268" i="1" s="1"/>
  <c r="C269" i="1"/>
  <c r="C268" i="1" s="1"/>
  <c r="F266" i="1"/>
  <c r="E266" i="1"/>
  <c r="C266" i="1"/>
  <c r="F264" i="1"/>
  <c r="E264" i="1"/>
  <c r="C264" i="1"/>
  <c r="F262" i="1"/>
  <c r="E262" i="1"/>
  <c r="C262" i="1"/>
  <c r="F260" i="1"/>
  <c r="E260" i="1"/>
  <c r="C260" i="1"/>
  <c r="E258" i="1"/>
  <c r="F256" i="1"/>
  <c r="E256" i="1"/>
  <c r="C256" i="1"/>
  <c r="F253" i="1"/>
  <c r="F252" i="1" s="1"/>
  <c r="E253" i="1"/>
  <c r="E252" i="1" s="1"/>
  <c r="C253" i="1"/>
  <c r="C252" i="1" s="1"/>
  <c r="F250" i="1"/>
  <c r="E250" i="1"/>
  <c r="C250" i="1"/>
  <c r="C248" i="1"/>
  <c r="F237" i="1"/>
  <c r="E237" i="1"/>
  <c r="C237" i="1"/>
  <c r="F234" i="1"/>
  <c r="F233" i="1" s="1"/>
  <c r="F232" i="1" s="1"/>
  <c r="E234" i="1"/>
  <c r="E233" i="1" s="1"/>
  <c r="E232" i="1" s="1"/>
  <c r="C234" i="1"/>
  <c r="C233" i="1" s="1"/>
  <c r="C232" i="1" s="1"/>
  <c r="E230" i="1"/>
  <c r="E229" i="1" s="1"/>
  <c r="C229" i="1"/>
  <c r="F227" i="1"/>
  <c r="E227" i="1"/>
  <c r="E225" i="1"/>
  <c r="F223" i="1"/>
  <c r="E223" i="1"/>
  <c r="C223" i="1"/>
  <c r="F220" i="1"/>
  <c r="C220" i="1"/>
  <c r="E218" i="1"/>
  <c r="C218" i="1"/>
  <c r="F213" i="1"/>
  <c r="F212" i="1" s="1"/>
  <c r="E213" i="1"/>
  <c r="E212" i="1" s="1"/>
  <c r="C213" i="1"/>
  <c r="C212" i="1" s="1"/>
  <c r="F210" i="1"/>
  <c r="F209" i="1" s="1"/>
  <c r="E210" i="1"/>
  <c r="E209" i="1" s="1"/>
  <c r="C210" i="1"/>
  <c r="C209" i="1" s="1"/>
  <c r="F204" i="1"/>
  <c r="E204" i="1"/>
  <c r="C204" i="1"/>
  <c r="F202" i="1"/>
  <c r="E202" i="1"/>
  <c r="C202" i="1"/>
  <c r="F200" i="1"/>
  <c r="F199" i="1" s="1"/>
  <c r="E200" i="1"/>
  <c r="E199" i="1" s="1"/>
  <c r="C200" i="1"/>
  <c r="C199" i="1" s="1"/>
  <c r="C197" i="1"/>
  <c r="C195" i="1"/>
  <c r="F192" i="1"/>
  <c r="E192" i="1"/>
  <c r="C192" i="1"/>
  <c r="F188" i="1"/>
  <c r="E188" i="1"/>
  <c r="F186" i="1"/>
  <c r="E186" i="1"/>
  <c r="C186" i="1"/>
  <c r="F183" i="1"/>
  <c r="E183" i="1"/>
  <c r="C183" i="1"/>
  <c r="F181" i="1"/>
  <c r="C181" i="1"/>
  <c r="F179" i="1"/>
  <c r="E179" i="1"/>
  <c r="C179" i="1"/>
  <c r="F177" i="1"/>
  <c r="E177" i="1"/>
  <c r="C177" i="1"/>
  <c r="F175" i="1"/>
  <c r="E175" i="1"/>
  <c r="C175" i="1"/>
  <c r="C158" i="2" l="1"/>
  <c r="E158" i="2"/>
  <c r="F158" i="2"/>
  <c r="C147" i="2"/>
  <c r="E147" i="2"/>
  <c r="F147" i="2"/>
  <c r="C128" i="2"/>
  <c r="E128" i="2"/>
  <c r="F128" i="2"/>
  <c r="C360" i="1"/>
  <c r="C353" i="1" s="1"/>
  <c r="C352" i="1" s="1"/>
  <c r="C304" i="1" s="1"/>
  <c r="C386" i="1"/>
  <c r="C194" i="1"/>
  <c r="C222" i="1"/>
  <c r="C217" i="1"/>
  <c r="C376" i="1"/>
  <c r="C247" i="1"/>
  <c r="C293" i="1"/>
  <c r="C286" i="1" s="1"/>
  <c r="C285" i="1" s="1"/>
  <c r="C272" i="1" s="1"/>
  <c r="C208" i="1"/>
  <c r="C207" i="1" s="1"/>
  <c r="E386" i="1"/>
  <c r="F386" i="1"/>
  <c r="E376" i="1"/>
  <c r="F376" i="1"/>
  <c r="E360" i="1"/>
  <c r="E353" i="1" s="1"/>
  <c r="E352" i="1" s="1"/>
  <c r="E304" i="1" s="1"/>
  <c r="F360" i="1"/>
  <c r="F353" i="1" s="1"/>
  <c r="F352" i="1" s="1"/>
  <c r="F304" i="1" s="1"/>
  <c r="E293" i="1"/>
  <c r="E286" i="1" s="1"/>
  <c r="E285" i="1" s="1"/>
  <c r="E272" i="1" s="1"/>
  <c r="F293" i="1"/>
  <c r="F286" i="1" s="1"/>
  <c r="F285" i="1" s="1"/>
  <c r="F272" i="1" s="1"/>
  <c r="C255" i="1"/>
  <c r="E255" i="1"/>
  <c r="F255" i="1"/>
  <c r="E247" i="1"/>
  <c r="F247" i="1"/>
  <c r="E222" i="1"/>
  <c r="F222" i="1"/>
  <c r="E217" i="1"/>
  <c r="F217" i="1"/>
  <c r="E208" i="1"/>
  <c r="E207" i="1" s="1"/>
  <c r="F208" i="1"/>
  <c r="F207" i="1" s="1"/>
  <c r="E194" i="1"/>
  <c r="F194" i="1"/>
  <c r="C185" i="1"/>
  <c r="E185" i="1"/>
  <c r="F185" i="1"/>
  <c r="E174" i="1"/>
  <c r="F174" i="1"/>
  <c r="C174" i="1"/>
  <c r="D149" i="1"/>
  <c r="C127" i="2" l="1"/>
  <c r="C126" i="2" s="1"/>
  <c r="C12" i="2" s="1"/>
  <c r="F127" i="2"/>
  <c r="F126" i="2" s="1"/>
  <c r="F12" i="2" s="1"/>
  <c r="E127" i="2"/>
  <c r="E126" i="2" s="1"/>
  <c r="E12" i="2" s="1"/>
  <c r="C375" i="1"/>
  <c r="C374" i="1" s="1"/>
  <c r="C373" i="1" s="1"/>
  <c r="C216" i="1"/>
  <c r="C215" i="1" s="1"/>
  <c r="C206" i="1" s="1"/>
  <c r="C246" i="1"/>
  <c r="C245" i="1" s="1"/>
  <c r="C239" i="1" s="1"/>
  <c r="C173" i="1"/>
  <c r="C172" i="1" s="1"/>
  <c r="C163" i="1" s="1"/>
  <c r="F375" i="1"/>
  <c r="F374" i="1" s="1"/>
  <c r="F373" i="1" s="1"/>
  <c r="E375" i="1"/>
  <c r="E374" i="1" s="1"/>
  <c r="E373" i="1" s="1"/>
  <c r="F246" i="1"/>
  <c r="F245" i="1" s="1"/>
  <c r="F239" i="1" s="1"/>
  <c r="E246" i="1"/>
  <c r="E245" i="1" s="1"/>
  <c r="E239" i="1" s="1"/>
  <c r="F216" i="1"/>
  <c r="F215" i="1" s="1"/>
  <c r="F206" i="1" s="1"/>
  <c r="E216" i="1"/>
  <c r="E215" i="1" s="1"/>
  <c r="E206" i="1" s="1"/>
  <c r="F173" i="1"/>
  <c r="F172" i="1" s="1"/>
  <c r="F163" i="1" s="1"/>
  <c r="E173" i="1"/>
  <c r="E172" i="1" s="1"/>
  <c r="E163" i="1" s="1"/>
  <c r="D160" i="2"/>
  <c r="D140" i="2"/>
  <c r="D362" i="1"/>
  <c r="D182" i="1"/>
  <c r="E11" i="1" l="1"/>
  <c r="F11" i="1"/>
  <c r="C11" i="1"/>
  <c r="D73" i="1"/>
  <c r="D67" i="1"/>
  <c r="D66" i="1" s="1"/>
  <c r="D48" i="1"/>
  <c r="D64" i="1"/>
  <c r="D174" i="2" l="1"/>
  <c r="D170" i="2"/>
  <c r="D163" i="2"/>
  <c r="D162" i="2"/>
  <c r="D153" i="2"/>
  <c r="D149" i="2"/>
  <c r="D146" i="2"/>
  <c r="D143" i="2"/>
  <c r="D379" i="1"/>
  <c r="D231" i="1"/>
  <c r="D389" i="1"/>
  <c r="D356" i="1"/>
  <c r="D295" i="1"/>
  <c r="D260" i="1"/>
  <c r="D259" i="1"/>
  <c r="D226" i="1"/>
  <c r="D198" i="1"/>
  <c r="D191" i="1"/>
  <c r="D184" i="1"/>
  <c r="D28" i="1" l="1"/>
  <c r="D31" i="1"/>
  <c r="D316" i="1"/>
  <c r="D279" i="1"/>
  <c r="D283" i="1"/>
  <c r="D119" i="1"/>
  <c r="D27" i="1" l="1"/>
  <c r="D108" i="1"/>
  <c r="D107" i="1" s="1"/>
  <c r="D43" i="2"/>
  <c r="D77" i="1"/>
  <c r="D76" i="1" s="1"/>
  <c r="D75" i="1" s="1"/>
  <c r="D97" i="2" l="1"/>
  <c r="D48" i="2"/>
  <c r="D42" i="2"/>
  <c r="D297" i="1" l="1"/>
  <c r="D345" i="1" l="1"/>
  <c r="D281" i="1" l="1"/>
  <c r="D278" i="1" s="1"/>
  <c r="D172" i="2" l="1"/>
  <c r="D142" i="2"/>
  <c r="D134" i="2"/>
  <c r="D165" i="2"/>
  <c r="D156" i="2"/>
  <c r="D141" i="2" l="1"/>
  <c r="D139" i="2"/>
  <c r="D137" i="2"/>
  <c r="D133" i="2"/>
  <c r="D131" i="2"/>
  <c r="D129" i="2"/>
  <c r="D269" i="1"/>
  <c r="D202" i="1"/>
  <c r="D377" i="1" l="1"/>
  <c r="D249" i="1"/>
  <c r="D248" i="1" s="1"/>
  <c r="D262" i="1"/>
  <c r="D219" i="1"/>
  <c r="D218" i="1" s="1"/>
  <c r="D221" i="1"/>
  <c r="D179" i="1"/>
  <c r="D181" i="1"/>
  <c r="D176" i="1"/>
  <c r="D175" i="1" s="1"/>
  <c r="D197" i="1"/>
  <c r="D196" i="1"/>
  <c r="D192" i="1"/>
  <c r="D342" i="1" l="1"/>
  <c r="D341" i="1" s="1"/>
  <c r="D337" i="1" s="1"/>
  <c r="D276" i="1"/>
  <c r="D275" i="1" s="1"/>
  <c r="D274" i="1" s="1"/>
  <c r="D273" i="1" s="1"/>
  <c r="D97" i="1" l="1"/>
  <c r="D95" i="1"/>
  <c r="D90" i="2"/>
  <c r="D89" i="2" s="1"/>
  <c r="D85" i="2" s="1"/>
  <c r="D17" i="2"/>
  <c r="D29" i="2"/>
  <c r="D31" i="2"/>
  <c r="D94" i="1" l="1"/>
  <c r="D28" i="2"/>
  <c r="D335" i="1"/>
  <c r="D333" i="1"/>
  <c r="D213" i="1"/>
  <c r="D212" i="1" s="1"/>
  <c r="D16" i="1"/>
  <c r="D15" i="1" s="1"/>
  <c r="D14" i="1" s="1"/>
  <c r="D332" i="1" l="1"/>
  <c r="D37" i="2" l="1"/>
  <c r="D102" i="1"/>
  <c r="D89" i="1" l="1"/>
  <c r="D88" i="1" s="1"/>
  <c r="D179" i="2" l="1"/>
  <c r="D177" i="2"/>
  <c r="D169" i="2"/>
  <c r="D167" i="2"/>
  <c r="D161" i="2"/>
  <c r="D159" i="2"/>
  <c r="D154" i="2"/>
  <c r="D152" i="2"/>
  <c r="D150" i="2"/>
  <c r="D148" i="2"/>
  <c r="D145" i="2"/>
  <c r="D135" i="2"/>
  <c r="D121" i="2"/>
  <c r="D119" i="2"/>
  <c r="D115" i="2"/>
  <c r="D113" i="2"/>
  <c r="D111" i="2"/>
  <c r="D109" i="2"/>
  <c r="D101" i="2"/>
  <c r="D83" i="2"/>
  <c r="D81" i="2"/>
  <c r="D78" i="2"/>
  <c r="D77" i="2" s="1"/>
  <c r="D74" i="2"/>
  <c r="D71" i="2"/>
  <c r="D70" i="2" s="1"/>
  <c r="D68" i="2"/>
  <c r="D67" i="2" s="1"/>
  <c r="D65" i="2"/>
  <c r="D61" i="2"/>
  <c r="D60" i="2" s="1"/>
  <c r="D57" i="2"/>
  <c r="D53" i="2"/>
  <c r="D50" i="2"/>
  <c r="D47" i="2" s="1"/>
  <c r="D41" i="2" s="1"/>
  <c r="D39" i="2"/>
  <c r="D36" i="2"/>
  <c r="D33" i="2"/>
  <c r="D22" i="2"/>
  <c r="D16" i="2"/>
  <c r="D15" i="2" s="1"/>
  <c r="D59" i="2" l="1"/>
  <c r="D128" i="2"/>
  <c r="D158" i="2"/>
  <c r="D147" i="2"/>
  <c r="D27" i="2"/>
  <c r="D80" i="2"/>
  <c r="D73" i="2"/>
  <c r="D21" i="2"/>
  <c r="D171" i="2"/>
  <c r="D176" i="2"/>
  <c r="D55" i="2"/>
  <c r="D76" i="2" l="1"/>
  <c r="D175" i="2"/>
  <c r="D127" i="2"/>
  <c r="D52" i="2"/>
  <c r="D126" i="2" l="1"/>
  <c r="D371" i="1" l="1"/>
  <c r="D370" i="1" s="1"/>
  <c r="D369" i="1" s="1"/>
  <c r="D368" i="1" s="1"/>
  <c r="D367" i="1" s="1"/>
  <c r="D200" i="1"/>
  <c r="D199" i="1" s="1"/>
  <c r="D204" i="1"/>
  <c r="D195" i="1"/>
  <c r="D194" i="1" s="1"/>
  <c r="D183" i="1"/>
  <c r="D177" i="1"/>
  <c r="D188" i="1"/>
  <c r="D190" i="1"/>
  <c r="D186" i="1"/>
  <c r="D387" i="1"/>
  <c r="D386" i="1" s="1"/>
  <c r="D381" i="1"/>
  <c r="D376" i="1" s="1"/>
  <c r="D384" i="1"/>
  <c r="D383" i="1" s="1"/>
  <c r="D365" i="1"/>
  <c r="D363" i="1"/>
  <c r="D361" i="1"/>
  <c r="D355" i="1"/>
  <c r="D354" i="1" s="1"/>
  <c r="D358" i="1"/>
  <c r="D357" i="1" s="1"/>
  <c r="D256" i="1"/>
  <c r="D302" i="1"/>
  <c r="D300" i="1"/>
  <c r="D299" i="1" s="1"/>
  <c r="D298" i="1" s="1"/>
  <c r="D294" i="1"/>
  <c r="D296" i="1"/>
  <c r="D291" i="1"/>
  <c r="D290" i="1" s="1"/>
  <c r="D288" i="1"/>
  <c r="D287" i="1" s="1"/>
  <c r="D268" i="1"/>
  <c r="D266" i="1"/>
  <c r="D264" i="1"/>
  <c r="D258" i="1"/>
  <c r="D250" i="1"/>
  <c r="D247" i="1" s="1"/>
  <c r="D253" i="1"/>
  <c r="D252" i="1" s="1"/>
  <c r="D237" i="1"/>
  <c r="D234" i="1"/>
  <c r="D233" i="1" s="1"/>
  <c r="D232" i="1" s="1"/>
  <c r="D230" i="1"/>
  <c r="D229" i="1" s="1"/>
  <c r="D220" i="1"/>
  <c r="D217" i="1" s="1"/>
  <c r="D227" i="1"/>
  <c r="D225" i="1"/>
  <c r="D223" i="1"/>
  <c r="D255" i="1" l="1"/>
  <c r="D246" i="1" s="1"/>
  <c r="D245" i="1" s="1"/>
  <c r="D360" i="1"/>
  <c r="D353" i="1" s="1"/>
  <c r="D352" i="1" s="1"/>
  <c r="D375" i="1"/>
  <c r="D374" i="1" s="1"/>
  <c r="D373" i="1" s="1"/>
  <c r="D174" i="1"/>
  <c r="D185" i="1"/>
  <c r="D293" i="1"/>
  <c r="D286" i="1" s="1"/>
  <c r="D285" i="1" s="1"/>
  <c r="D222" i="1"/>
  <c r="D347" i="1"/>
  <c r="D344" i="1" s="1"/>
  <c r="D330" i="1"/>
  <c r="D329" i="1" s="1"/>
  <c r="D328" i="1" s="1"/>
  <c r="D101" i="1"/>
  <c r="D326" i="1"/>
  <c r="D325" i="1" s="1"/>
  <c r="D323" i="1"/>
  <c r="D322" i="1" s="1"/>
  <c r="D320" i="1"/>
  <c r="D313" i="1"/>
  <c r="D312" i="1" s="1"/>
  <c r="D309" i="1"/>
  <c r="D307" i="1" s="1"/>
  <c r="D306" i="1" s="1"/>
  <c r="D243" i="1"/>
  <c r="D242" i="1" s="1"/>
  <c r="D241" i="1" s="1"/>
  <c r="D240" i="1" s="1"/>
  <c r="D210" i="1"/>
  <c r="D209" i="1" s="1"/>
  <c r="D170" i="1"/>
  <c r="D169" i="1" s="1"/>
  <c r="D167" i="1"/>
  <c r="D166" i="1" s="1"/>
  <c r="D165" i="1" s="1"/>
  <c r="D161" i="1"/>
  <c r="D158" i="1" s="1"/>
  <c r="D154" i="1"/>
  <c r="D153" i="1" s="1"/>
  <c r="D152" i="1" s="1"/>
  <c r="D151" i="1" s="1"/>
  <c r="D148" i="1"/>
  <c r="D147" i="1" s="1"/>
  <c r="D146" i="1" s="1"/>
  <c r="D135" i="1"/>
  <c r="D132" i="1"/>
  <c r="D130" i="1"/>
  <c r="D122" i="1"/>
  <c r="D121" i="1" s="1"/>
  <c r="D118" i="1"/>
  <c r="D117" i="1" s="1"/>
  <c r="D115" i="1"/>
  <c r="D112" i="1" s="1"/>
  <c r="D106" i="1" s="1"/>
  <c r="D99" i="1"/>
  <c r="D87" i="1"/>
  <c r="D83" i="1"/>
  <c r="D72" i="1"/>
  <c r="D71" i="1" s="1"/>
  <c r="D70" i="1" s="1"/>
  <c r="D69" i="1" s="1"/>
  <c r="D61" i="1"/>
  <c r="D60" i="1" s="1"/>
  <c r="D59" i="1" s="1"/>
  <c r="D52" i="1"/>
  <c r="D51" i="1" s="1"/>
  <c r="D50" i="1" s="1"/>
  <c r="D47" i="1"/>
  <c r="D46" i="1" s="1"/>
  <c r="D45" i="1" s="1"/>
  <c r="D44" i="1" s="1"/>
  <c r="D36" i="1"/>
  <c r="D42" i="1"/>
  <c r="D26" i="1"/>
  <c r="D25" i="1" s="1"/>
  <c r="D93" i="1" l="1"/>
  <c r="D41" i="1"/>
  <c r="D58" i="1"/>
  <c r="D272" i="1"/>
  <c r="D216" i="1"/>
  <c r="D215" i="1" s="1"/>
  <c r="D81" i="1"/>
  <c r="D80" i="1" s="1"/>
  <c r="D79" i="1" s="1"/>
  <c r="D173" i="1"/>
  <c r="D172" i="1" s="1"/>
  <c r="D239" i="1"/>
  <c r="D157" i="1"/>
  <c r="D156" i="1" s="1"/>
  <c r="D13" i="1"/>
  <c r="D208" i="1"/>
  <c r="D207" i="1" s="1"/>
  <c r="D129" i="1"/>
  <c r="D128" i="1" s="1"/>
  <c r="D127" i="1" s="1"/>
  <c r="D311" i="1"/>
  <c r="D305" i="1" s="1"/>
  <c r="D164" i="1"/>
  <c r="D35" i="1" l="1"/>
  <c r="D34" i="1" s="1"/>
  <c r="D33" i="1" s="1"/>
  <c r="D304" i="1"/>
  <c r="D163" i="1"/>
  <c r="D206" i="1"/>
  <c r="D86" i="1"/>
  <c r="D85" i="1" s="1"/>
  <c r="D11" i="1" l="1"/>
  <c r="D99" i="2"/>
  <c r="D92" i="2" s="1"/>
  <c r="D14" i="2" s="1"/>
  <c r="D12" i="2" l="1"/>
</calcChain>
</file>

<file path=xl/sharedStrings.xml><?xml version="1.0" encoding="utf-8"?>
<sst xmlns="http://schemas.openxmlformats.org/spreadsheetml/2006/main" count="1131" uniqueCount="887">
  <si>
    <t>Наименование показателя</t>
  </si>
  <si>
    <t>Код дохода по бюджетной классификации</t>
  </si>
  <si>
    <t>тыс. рублей</t>
  </si>
  <si>
    <t xml:space="preserve">  Денежные взыскания (штрафы) за нарушение законодательства Российской Федерации об особо охраняемых природных территориях</t>
  </si>
  <si>
    <t>07511625020010000140</t>
  </si>
  <si>
    <t xml:space="preserve">  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</si>
  <si>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 xml:space="preserve">  Государственная пошлина за выдачу разрешения на установку рекламной конструкции</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</si>
  <si>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</si>
  <si>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</si>
  <si>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</si>
  <si>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</si>
  <si>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муниципальных районов</t>
  </si>
  <si>
    <t>04800000000000000000</t>
  </si>
  <si>
    <t xml:space="preserve">  НАЛОГОВЫЕ И НЕНАЛОГОВЫЕ ДОХОДЫ</t>
  </si>
  <si>
    <t>04810000000000000000</t>
  </si>
  <si>
    <t xml:space="preserve">  ПЛАТЕЖИ ПРИ ПОЛЬЗОВАНИИ ПРИРОДНЫМИ РЕСУРСАМИ</t>
  </si>
  <si>
    <t>04811200000000000000</t>
  </si>
  <si>
    <t xml:space="preserve">  Плата за негативное воздействие на окружающую среду</t>
  </si>
  <si>
    <t>04811201000010000120</t>
  </si>
  <si>
    <t xml:space="preserve">  Плата за выбросы загрязняющих веществ в атмосферный воздух стационарными объектами</t>
  </si>
  <si>
    <t>04811201010010000120</t>
  </si>
  <si>
    <t xml:space="preserve">  ШТРАФЫ, САНКЦИИ, ВОЗМЕЩЕНИЕ УЩЕРБА</t>
  </si>
  <si>
    <t xml:space="preserve">  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</si>
  <si>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  Денежные взыскания (штрафы) за нарушение законодательства в области охраны окружающей среды</t>
  </si>
  <si>
    <t xml:space="preserve">  Министерство природных ресурсов Хабаровского края</t>
  </si>
  <si>
    <t>07500000000000000000</t>
  </si>
  <si>
    <t>07510000000000000000</t>
  </si>
  <si>
    <t>07511600000000000000</t>
  </si>
  <si>
    <t>07511625000000000140</t>
  </si>
  <si>
    <t xml:space="preserve">  Денежные взыскания (штрафы) за нарушение законодательства Российской Федерации об охране и использовании животного мира</t>
  </si>
  <si>
    <t>07511625030010000140</t>
  </si>
  <si>
    <t>07600000000000000000</t>
  </si>
  <si>
    <t>07610000000000000000</t>
  </si>
  <si>
    <t>07611600000000000000</t>
  </si>
  <si>
    <t>07611625000000000140</t>
  </si>
  <si>
    <t>07611625030010000140</t>
  </si>
  <si>
    <t xml:space="preserve">  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</si>
  <si>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07611643000010000140</t>
  </si>
  <si>
    <t xml:space="preserve">  Прочие поступления от денежных взысканий (штрафов) и иных сумм в возмещение ущерба</t>
  </si>
  <si>
    <t>07611690000000000140</t>
  </si>
  <si>
    <t xml:space="preserve">  Прочие поступления от денежных взысканий (штрафов) и иных сумм в возмещение ущерба, зачисляемые в бюджеты муниципальных районов</t>
  </si>
  <si>
    <t>07611690050050000140</t>
  </si>
  <si>
    <t>08100000000000000000</t>
  </si>
  <si>
    <t xml:space="preserve">  НАЛОГИ НА ТОВАРЫ (РАБОТЫ, УСЛУГИ), РЕАЛИЗУЕМЫЕ НА ТЕРРИТОРИИ РОССИЙСКОЙ ФЕДЕРАЦИИ</t>
  </si>
  <si>
    <t xml:space="preserve">  Акцизы по подакцизным товарам (продукции), производимым на территории Российской Федерации</t>
  </si>
  <si>
    <t xml:space="preserve">  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</si>
  <si>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 xml:space="preserve">  НАЛОГИ НА ПРИБЫЛЬ, ДОХОДЫ</t>
  </si>
  <si>
    <t xml:space="preserve">  Налог на доходы физических лиц</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</si>
  <si>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</si>
  <si>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</si>
  <si>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</si>
  <si>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НАЛОГИ НА СОВОКУПНЫЙ ДОХОД</t>
  </si>
  <si>
    <t xml:space="preserve">  Единый налог на вмененный доход для отдельных видов деятельности</t>
  </si>
  <si>
    <t xml:space="preserve">  Единый сельскохозяйственный налог</t>
  </si>
  <si>
    <t xml:space="preserve">  НАЛОГИ НА ИМУЩЕСТВО</t>
  </si>
  <si>
    <t xml:space="preserve">  ГОСУДАРСТВЕННАЯ ПОШЛИНА</t>
  </si>
  <si>
    <t xml:space="preserve">  Государственная пошлина по делам, рассматриваемым в судах общей юрисдикции, мировыми судьями</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</si>
  <si>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</si>
  <si>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Денежные взыскания (штрафы) за нарушение законодательства о налогах и сборах</t>
  </si>
  <si>
    <t xml:space="preserve">  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</si>
  <si>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 xml:space="preserve">  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</si>
  <si>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 xml:space="preserve">  Денежные взыскания (штрафы) и иные суммы, взыскиваемые с лиц, виновных в совершении преступлений, и в возмещение ущерба имуществу</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</si>
  <si>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</si>
  <si>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 xml:space="preserve">  Денежные взыскания (штрафы) за правонарушения в области дорожного движения</t>
  </si>
  <si>
    <t xml:space="preserve">  Прочие денежные взыскания (штрафы) за  правонарушения в области дорожного движения</t>
  </si>
  <si>
    <t xml:space="preserve">  Комитет Правительства Хабаровского края по обеспечению деятельности мировых судей, государственных нотариусов и административных комиссий</t>
  </si>
  <si>
    <t xml:space="preserve">  Денежные взыскания (штрафы), установленные законами субъектов Российской Федерации за несоблюдение муниципальных правовых актов</t>
  </si>
  <si>
    <t xml:space="preserve">  Главное контрольное управление Правительства Хабаровского края</t>
  </si>
  <si>
    <t xml:space="preserve">  ДОХОДЫ ОТ ОКАЗАНИЯ ПЛАТНЫХ УСЛУГ (РАБОТ) И КОМПЕНСАЦИИ ЗАТРАТ ГОСУДАРСТВА</t>
  </si>
  <si>
    <t xml:space="preserve">  Доходы от оказания платных услуг (работ)</t>
  </si>
  <si>
    <t xml:space="preserve">  Прочие доходы от оказания платных услуг (работ)</t>
  </si>
  <si>
    <t xml:space="preserve">  Прочие доходы от оказания платных услуг (работ) получателями средств бюджетов муниципальных районов</t>
  </si>
  <si>
    <t xml:space="preserve">  Доходы от компенсации затрат государства</t>
  </si>
  <si>
    <t xml:space="preserve">  Доходы, поступающие в порядке возмещения расходов, понесенных в связи с эксплуатацией имущества</t>
  </si>
  <si>
    <t xml:space="preserve">  Доходы, поступающие в порядке возмещения расходов, понесенных в связи с эксплуатацией  имущества муниципальных районов</t>
  </si>
  <si>
    <t xml:space="preserve">  Отдел культуры Администрации Николаевского муниципального района</t>
  </si>
  <si>
    <t xml:space="preserve">  Комитет по управлению имуществом Администрации Николаевского муниципального района</t>
  </si>
  <si>
    <t xml:space="preserve">  Государственная пошлина за государственную регистрацию, а также за совершение прочих юридически значимых действий</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</si>
  <si>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</si>
  <si>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районов</t>
  </si>
  <si>
    <t xml:space="preserve">  ДОХОДЫ ОТ ИСПОЛЬЗОВАНИЯ ИМУЩЕСТВА, НАХОДЯЩЕГОСЯ В ГОСУДАРСТВЕННОЙ И МУНИЦИПАЛЬНОЙ СОБСТВЕННОСТИ</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</si>
  <si>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</si>
  <si>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</si>
  <si>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</si>
  <si>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  Платежи от государственных и муниципальных унитарных предприятий</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</si>
  <si>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</si>
  <si>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</si>
  <si>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</si>
  <si>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</si>
  <si>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 xml:space="preserve">  Отдел по молодежной политике, физической культуре и спорту Администрации Николаевского муниципального района</t>
  </si>
  <si>
    <t>Доходы бюджета - всего</t>
  </si>
  <si>
    <t>x</t>
  </si>
  <si>
    <t>в том числе:</t>
  </si>
  <si>
    <t>07611690050056000140</t>
  </si>
  <si>
    <t xml:space="preserve">  БЕЗВОЗМЕЗДНЫЕ ПОСТУПЛЕНИЯ</t>
  </si>
  <si>
    <t xml:space="preserve">  БЕЗВОЗМЕЗДНЫЕ ПОСТУПЛЕНИЯ ОТ ДРУГИХ БЮДЖЕТОВ БЮДЖЕТНОЙ СИСТЕМЫ РОССИЙСКОЙ ФЕДЕРАЦИИ</t>
  </si>
  <si>
    <t xml:space="preserve">  Субсидии бюджетам бюджетной системы Российской Федерации (межбюджетные субсидии)</t>
  </si>
  <si>
    <t xml:space="preserve">  Прочие субсидии</t>
  </si>
  <si>
    <t xml:space="preserve">  Прочие субсидии бюджетам муниципальных районов</t>
  </si>
  <si>
    <t xml:space="preserve">  Субвенции бюджетам субъектов Российской Федерации и муниципальных образований</t>
  </si>
  <si>
    <t xml:space="preserve">  Субвенции местным бюджетам на выполнение передаваемых полномочий субъектов Российской Федерации</t>
  </si>
  <si>
    <t xml:space="preserve">  Субвенции бюджетам муниципальных районов на выполнение передаваемых полномочий субъектов Российской Федерации</t>
  </si>
  <si>
    <t xml:space="preserve">  Иные межбюджетные трансферты</t>
  </si>
  <si>
    <t xml:space="preserve">  Прочие межбюджетные трансферты, передаваемые бюджетам</t>
  </si>
  <si>
    <t xml:space="preserve">  Прочие межбюджетные трансферты, передаваемые бюджетам муниципальных районов</t>
  </si>
  <si>
    <t xml:space="preserve">  Субвенции бюджетам муниципальных образований на ежемесячное денежное вознаграждение за классное руководство</t>
  </si>
  <si>
    <t xml:space="preserve">  Субвенции бюджетам муниципальных районов на  ежемесячное денежное вознаграждение за классное руководство</t>
  </si>
  <si>
    <t xml:space="preserve">  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</si>
  <si>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 xml:space="preserve">  Межбюджетные трансферты, передаваемые бюджетам муниципальных районов на комплектование книжных фондов библиотек муниципальных образований</t>
  </si>
  <si>
    <t xml:space="preserve">  Федеральная служба по надзору в сфере природопользования</t>
  </si>
  <si>
    <t xml:space="preserve"> Федеральное агентство по рыболовству</t>
  </si>
  <si>
    <t xml:space="preserve">  Федеральная служба по ветеринарному и фитосанитарному надзору</t>
  </si>
  <si>
    <t xml:space="preserve">  Федеральное казначейство</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</si>
  <si>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</si>
  <si>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</si>
  <si>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</si>
  <si>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Федеральная служба по надзору в сфере защиты прав потребителей и благополучия человека</t>
  </si>
  <si>
    <t xml:space="preserve">  Федеральная служба государственной статистики</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</si>
  <si>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</si>
  <si>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</si>
  <si>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 xml:space="preserve">  Министерство Российской Федерации по делам гражданской обороны, чрезвычайным ситуациям и ликвидации последствий стихийных бедствий</t>
  </si>
  <si>
    <t xml:space="preserve">Федеральная налоговая служба  </t>
  </si>
  <si>
    <t>Земельный налог</t>
  </si>
  <si>
    <t>Земельный налог с физических лиц</t>
  </si>
  <si>
    <t>Земельный налог с физических лиц, обладающих земельным      участком, расположенным в границах межселенных территорий</t>
  </si>
  <si>
    <t xml:space="preserve">  Министерство внутренних дел Российской Федерации</t>
  </si>
  <si>
    <t xml:space="preserve">  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</si>
  <si>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Доходы от компенсации затрат государства</t>
  </si>
  <si>
    <t>Прочие доходы от компенсации затрат государства</t>
  </si>
  <si>
    <t>Прочие доходы от компенсации затрат  бюджетов муниципальных районов</t>
  </si>
  <si>
    <t xml:space="preserve">  Управление образования администрации Николаевского муниципального района Хабаровского края</t>
  </si>
  <si>
    <t xml:space="preserve">  Финансовое управление администрации Николаевского муниципального района </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</si>
  <si>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</si>
  <si>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</si>
  <si>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Приложение 2</t>
  </si>
  <si>
    <t>10000000000000000000</t>
  </si>
  <si>
    <t>10010000000000000000</t>
  </si>
  <si>
    <t>10010300000000000000</t>
  </si>
  <si>
    <t>10010302000010000000</t>
  </si>
  <si>
    <t>14100000000000000000</t>
  </si>
  <si>
    <t>14110000000000000000</t>
  </si>
  <si>
    <t>14111600000000000000</t>
  </si>
  <si>
    <t>15700000000000000000</t>
  </si>
  <si>
    <t>15710000000000000000</t>
  </si>
  <si>
    <t>15711600000000000000</t>
  </si>
  <si>
    <t>17700000000000000000</t>
  </si>
  <si>
    <t>17710000000000000000</t>
  </si>
  <si>
    <t>17711600000000000000</t>
  </si>
  <si>
    <t>18200000000000000000</t>
  </si>
  <si>
    <t>18210000000000000000</t>
  </si>
  <si>
    <t>18210100000000000000</t>
  </si>
  <si>
    <t>18210102000010000000</t>
  </si>
  <si>
    <t>18210500000000000000</t>
  </si>
  <si>
    <t>18210502000020000000</t>
  </si>
  <si>
    <t>18210600000000000000</t>
  </si>
  <si>
    <t>18210606000000000000</t>
  </si>
  <si>
    <t>18210606040000000000</t>
  </si>
  <si>
    <t>18210800000000000000</t>
  </si>
  <si>
    <t>18210803000010000000</t>
  </si>
  <si>
    <t>18211600000000000000</t>
  </si>
  <si>
    <t>18800000000000000000</t>
  </si>
  <si>
    <t>18810000000000000000</t>
  </si>
  <si>
    <t>18811600000000000000</t>
  </si>
  <si>
    <t>87200000000000000000</t>
  </si>
  <si>
    <t>87210000000000000000</t>
  </si>
  <si>
    <t>87211600000000000000</t>
  </si>
  <si>
    <t>87310000000000000000</t>
  </si>
  <si>
    <t>87300000000000000000</t>
  </si>
  <si>
    <t>87311600000000000000</t>
  </si>
  <si>
    <t>90100000000000000000</t>
  </si>
  <si>
    <t>90110000000000000000</t>
  </si>
  <si>
    <t>90111300000000000000</t>
  </si>
  <si>
    <t>90111302000000000000</t>
  </si>
  <si>
    <t>90111600000000000000</t>
  </si>
  <si>
    <t>90120000000000000000</t>
  </si>
  <si>
    <t>90120200000000000000</t>
  </si>
  <si>
    <t>90200000000000000000</t>
  </si>
  <si>
    <t>90210000000000000000</t>
  </si>
  <si>
    <t>90211300000000000000</t>
  </si>
  <si>
    <t>90220000000000000000</t>
  </si>
  <si>
    <t>90220200000000000000</t>
  </si>
  <si>
    <t>90220700000000000000</t>
  </si>
  <si>
    <t>90220203021050000151</t>
  </si>
  <si>
    <t>90220203024050000151</t>
  </si>
  <si>
    <t>90220203029050000151</t>
  </si>
  <si>
    <t>90220202999050000151</t>
  </si>
  <si>
    <t>90220204999050000151</t>
  </si>
  <si>
    <t>90220705030050000180</t>
  </si>
  <si>
    <t>90220705030050022180</t>
  </si>
  <si>
    <t>90220705030050023180</t>
  </si>
  <si>
    <t>90221900000000000000</t>
  </si>
  <si>
    <t>90221905000050000151</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</si>
  <si>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</si>
  <si>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</si>
  <si>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Субсидии бюджетам бюджетной системы Российской Федерации (межбюджетные субсидии)</t>
  </si>
  <si>
    <t>Прочие субсидии</t>
  </si>
  <si>
    <t>Прочие субсидии бюджетам муниципальных районов</t>
  </si>
  <si>
    <t>ПРОЧИЕ БЕЗВОЗМЕЗДНЫЕ ПОСТУПЛЕНИЯ</t>
  </si>
  <si>
    <t>Прочие безвозмездные поступления в бюджеты муниципальных районов</t>
  </si>
  <si>
    <t>Прочие безвозмездные поступления в бюджеты муниципальных районов -муниципальное казенное учреждение центр материально-технического обеспечения образовательных учреждений г.Николаевска-на-Амуре Хабаровского края</t>
  </si>
  <si>
    <t>Прочие безвозмездные поступления в бюджеты муниципальных районов -муниципальное казенное учреждение централизованная бухгалтерия учреждений образования г.Николаевска-на-Амуре Хабаровского края</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</si>
  <si>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</si>
  <si>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</si>
  <si>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90300000000000000000</t>
  </si>
  <si>
    <t>90310000000000000000</t>
  </si>
  <si>
    <t>90311300000000000000</t>
  </si>
  <si>
    <t>90320000000000000000</t>
  </si>
  <si>
    <t>90320200000000000000</t>
  </si>
  <si>
    <t>94500000000000000000</t>
  </si>
  <si>
    <t>9032020299905000151</t>
  </si>
  <si>
    <t>90320204025050000151</t>
  </si>
  <si>
    <t>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</si>
  <si>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Межбюджетные трансферты, передаваемые бюджетам муниципальных районов  на государственную поддержку лучших работников муниципальных учреждений культуры, находящихся на территориях сельских поселений</t>
  </si>
  <si>
    <t>90320204053000000151</t>
  </si>
  <si>
    <t>90320204053050000151</t>
  </si>
  <si>
    <t>90320204025000000151</t>
  </si>
  <si>
    <t>90220202999000000151</t>
  </si>
  <si>
    <t>90220202000000000151</t>
  </si>
  <si>
    <t>90220203000000000151</t>
  </si>
  <si>
    <t>90220203021000000151</t>
  </si>
  <si>
    <t>90220203024000000151</t>
  </si>
  <si>
    <t>90220203029000000151</t>
  </si>
  <si>
    <t>90220204000000000151</t>
  </si>
  <si>
    <t>90220204999000000151</t>
  </si>
  <si>
    <t>90220705000050000180</t>
  </si>
  <si>
    <t>9032020200000000151</t>
  </si>
  <si>
    <t>9032020299900000151</t>
  </si>
  <si>
    <t>90320203000000000151</t>
  </si>
  <si>
    <t>90320203024000000151</t>
  </si>
  <si>
    <t>90320203024050000151</t>
  </si>
  <si>
    <t>90320204000000000151</t>
  </si>
  <si>
    <t>90320204999000000151</t>
  </si>
  <si>
    <t>9032020499905000151</t>
  </si>
  <si>
    <t>Поступления от денежных пожертвований, предоставляемых физическими лицами получателям средств бюджетов муниципальных районов</t>
  </si>
  <si>
    <t>90320700000000000000</t>
  </si>
  <si>
    <t>90320705000050000180</t>
  </si>
  <si>
    <t>90320705020050000180</t>
  </si>
  <si>
    <t>94510000000000000000</t>
  </si>
  <si>
    <t>94511600000000000000</t>
  </si>
  <si>
    <t>94520000000000000000</t>
  </si>
  <si>
    <t>94520200000000000000</t>
  </si>
  <si>
    <t>95200000000000000000</t>
  </si>
  <si>
    <t>95210000000000000000</t>
  </si>
  <si>
    <t>95210800000000000000</t>
  </si>
  <si>
    <t>95211100000000000000</t>
  </si>
  <si>
    <t>95211300000000000000</t>
  </si>
  <si>
    <t>95211600000000000000</t>
  </si>
  <si>
    <t>95220000000000000000</t>
  </si>
  <si>
    <t>95220200000000000000</t>
  </si>
  <si>
    <t>95400000000000000000</t>
  </si>
  <si>
    <t>94520202999000000151</t>
  </si>
  <si>
    <t>94520202000000000151</t>
  </si>
  <si>
    <t>94520202999050000151</t>
  </si>
  <si>
    <t>94520203000000000151</t>
  </si>
  <si>
    <t>94520203024000000151</t>
  </si>
  <si>
    <t>94520203024050000151</t>
  </si>
  <si>
    <t>94520204000000000151</t>
  </si>
  <si>
    <t>94520204999000000151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</si>
  <si>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</si>
  <si>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</si>
  <si>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94520204014000000151</t>
  </si>
  <si>
    <t>94520204014050000151</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</si>
  <si>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</si>
  <si>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</si>
  <si>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</si>
  <si>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поселений</t>
  </si>
  <si>
    <t>94521805000050000151</t>
  </si>
  <si>
    <t>94521805010050000151</t>
  </si>
  <si>
    <t>94521900000000000000</t>
  </si>
  <si>
    <t>94521905000050000151</t>
  </si>
  <si>
    <t>90320204014000000151</t>
  </si>
  <si>
    <t>90320204014050000151</t>
  </si>
  <si>
    <t>95220203000000000151</t>
  </si>
  <si>
    <t>95220203024000000151</t>
  </si>
  <si>
    <t>95220203024050000151</t>
  </si>
  <si>
    <t>95220204000000000151</t>
  </si>
  <si>
    <t>95220204014000000151</t>
  </si>
  <si>
    <t>95220204014050000151</t>
  </si>
  <si>
    <t>95220204999000000151</t>
  </si>
  <si>
    <t>95221905000050000151</t>
  </si>
  <si>
    <t>9452180000000000000</t>
  </si>
  <si>
    <t>9452180000000000151</t>
  </si>
  <si>
    <t>94520204999050000151</t>
  </si>
  <si>
    <t>95220202000000000151</t>
  </si>
  <si>
    <t>95220202999000000151</t>
  </si>
  <si>
    <t>95220202999050000151</t>
  </si>
  <si>
    <t>95220204999050000151</t>
  </si>
  <si>
    <t>95221900000000000000</t>
  </si>
  <si>
    <t>95420000000000000000</t>
  </si>
  <si>
    <t>95420200000000000000</t>
  </si>
  <si>
    <t>95420202000000000151</t>
  </si>
  <si>
    <t>95420202999000000151</t>
  </si>
  <si>
    <t>95420202999050000151</t>
  </si>
  <si>
    <t>95420203000000000151</t>
  </si>
  <si>
    <t>95420203024000000151</t>
  </si>
  <si>
    <t>95420203024050000151</t>
  </si>
  <si>
    <t>95420204000000000151</t>
  </si>
  <si>
    <t>95420204014000000151</t>
  </si>
  <si>
    <t>95420204014050000151</t>
  </si>
  <si>
    <t>90120203003050000151</t>
  </si>
  <si>
    <t>90120203003000000151</t>
  </si>
  <si>
    <t>90120203000000000151</t>
  </si>
  <si>
    <t>90120203024000000151</t>
  </si>
  <si>
    <t>90120203024050000151</t>
  </si>
  <si>
    <t>Субвенции бюджетам на составление (изменение)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</si>
  <si>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составление (изменение) списков кандидатов в присяжные заседатели федеральных судов общей юрисдикции в Российской Федерации</t>
  </si>
  <si>
    <t>90120203007000000151</t>
  </si>
  <si>
    <t>90120203007050000151</t>
  </si>
  <si>
    <t>Субсидии бюджетам на софинансирование капитальных вложений в объекты государственной (муниципальной) собственности</t>
  </si>
  <si>
    <t>Субсидии бюджетам муниципальных районов на  на софинансирование капитальных вложений в объекты муниципальной собственности</t>
  </si>
  <si>
    <t>90120202000000000151</t>
  </si>
  <si>
    <t>90120202077000000151</t>
  </si>
  <si>
    <t>90120202077050000151</t>
  </si>
  <si>
    <t>90120202999000000151</t>
  </si>
  <si>
    <t>90120202999050000151</t>
  </si>
  <si>
    <t>Иные межбюджетные трансферты</t>
  </si>
  <si>
    <t>90120204000000000151</t>
  </si>
  <si>
    <t>90120204014000000151</t>
  </si>
  <si>
    <t>90120204014050000151</t>
  </si>
  <si>
    <t>90120700000000000000</t>
  </si>
  <si>
    <t>90120705000050000180</t>
  </si>
  <si>
    <t>90120705030050000180</t>
  </si>
  <si>
    <t>90121900000000000000</t>
  </si>
  <si>
    <t>90121905000050000151</t>
  </si>
  <si>
    <t>БЕЗВОЗМЕЗДНЫЕ ПОСТУПЛЕНИЯ</t>
  </si>
  <si>
    <t>БЕЗВОЗМЕЗДНЫЕ ПОСТУПЛЕНИЯ ОТ ДРУГИХ БЮДЖЕТОВ БЮДЖЕТНОЙ СИСТЕМЫ РОССИЙСКОЙ ФЕДЕРАЦИИ</t>
  </si>
  <si>
    <t>95300000000000000000</t>
  </si>
  <si>
    <t xml:space="preserve">  Собрание Депутатов Николаевского муниципального района</t>
  </si>
  <si>
    <t>95320000000000000000</t>
  </si>
  <si>
    <t>95320200000000000000</t>
  </si>
  <si>
    <t>95320204000000000151</t>
  </si>
  <si>
    <t>95320204014000000151</t>
  </si>
  <si>
    <t>95320204014050000151</t>
  </si>
  <si>
    <t>в ред. от                            №</t>
  </si>
  <si>
    <t>14111625050010000140</t>
  </si>
  <si>
    <t>14111628000010000140</t>
  </si>
  <si>
    <t>14111690050050000140</t>
  </si>
  <si>
    <t>15711690050050000140</t>
  </si>
  <si>
    <t>17711690050050000140</t>
  </si>
  <si>
    <t>18211603010010000140</t>
  </si>
  <si>
    <t>18211606000010000140</t>
  </si>
  <si>
    <t>18811621050050000140</t>
  </si>
  <si>
    <t>18811630030010000140</t>
  </si>
  <si>
    <t>18811643000010000140</t>
  </si>
  <si>
    <t>18811690050050000140</t>
  </si>
  <si>
    <t>87211651030020000140</t>
  </si>
  <si>
    <t>87311690050050000140</t>
  </si>
  <si>
    <t>90111690050050000140</t>
  </si>
  <si>
    <t>94511690050050000140</t>
  </si>
  <si>
    <t>95211637040050000140</t>
  </si>
  <si>
    <t>10010302230010000110</t>
  </si>
  <si>
    <t>10010302240010000110</t>
  </si>
  <si>
    <t>10010302250010000110</t>
  </si>
  <si>
    <t>14111625000000000140</t>
  </si>
  <si>
    <t>14111690000000000140</t>
  </si>
  <si>
    <t>15711690000000000140</t>
  </si>
  <si>
    <t>17711690000000000140</t>
  </si>
  <si>
    <t>18210102010010000110</t>
  </si>
  <si>
    <t>18210102020010000110</t>
  </si>
  <si>
    <t>18210102030010000110</t>
  </si>
  <si>
    <t>18210502010020000110</t>
  </si>
  <si>
    <t>18210503010010000110</t>
  </si>
  <si>
    <t>18210503000010000110</t>
  </si>
  <si>
    <t>18210606043050000110</t>
  </si>
  <si>
    <t>18210803010010000110</t>
  </si>
  <si>
    <t>18211603000000000140</t>
  </si>
  <si>
    <t>18811621000000000140</t>
  </si>
  <si>
    <t>18811630000010000140</t>
  </si>
  <si>
    <t>18811690000000000140</t>
  </si>
  <si>
    <t>87211651000020000140</t>
  </si>
  <si>
    <t>87311690000000000140</t>
  </si>
  <si>
    <t>90111302990000000130</t>
  </si>
  <si>
    <t>90111690000000000140</t>
  </si>
  <si>
    <t>90211301995050000130</t>
  </si>
  <si>
    <t>90211301990000000130</t>
  </si>
  <si>
    <t>90211301000000000130</t>
  </si>
  <si>
    <t>90211302000000000130</t>
  </si>
  <si>
    <t>90311301000000000130</t>
  </si>
  <si>
    <t>90311301990000000130</t>
  </si>
  <si>
    <t>90311301995050000130</t>
  </si>
  <si>
    <t>94511690000000000140</t>
  </si>
  <si>
    <t>95210807000010000110</t>
  </si>
  <si>
    <t>95210807150010000110</t>
  </si>
  <si>
    <t>95210807170010000110</t>
  </si>
  <si>
    <t>95210807174010000110</t>
  </si>
  <si>
    <t>95211105000000000120</t>
  </si>
  <si>
    <t>95211105010000000120</t>
  </si>
  <si>
    <t>95211105013050000120</t>
  </si>
  <si>
    <t>95211105013100000120</t>
  </si>
  <si>
    <t>95211105013130000120</t>
  </si>
  <si>
    <t>95211105030000000120</t>
  </si>
  <si>
    <t>95211105035050000120</t>
  </si>
  <si>
    <t>95211107000000000120</t>
  </si>
  <si>
    <t>95211107010000000120</t>
  </si>
  <si>
    <t>95211107015050000120</t>
  </si>
  <si>
    <t>95211109000000000120</t>
  </si>
  <si>
    <t>95211109040000000120</t>
  </si>
  <si>
    <t>95211109045050000120</t>
  </si>
  <si>
    <t>95211301000000000130</t>
  </si>
  <si>
    <t>95211301990000000130</t>
  </si>
  <si>
    <t>95211301995050000130</t>
  </si>
  <si>
    <t>95211637000000000140</t>
  </si>
  <si>
    <t>Прогноз поступлений доходов районного бюджета по кодам бюджетной классификации доходов бюджетов на 2016 год</t>
  </si>
  <si>
    <t>Прогноз поступления доходов районного бюджета по кодам видов доходов, подвидов доходов, классификации операций сектора государственного управления, относящихся к доходам бюджета на 2016 год</t>
  </si>
  <si>
    <t>Доходы бюджета - ИТОГО</t>
  </si>
  <si>
    <t>х</t>
  </si>
  <si>
    <t xml:space="preserve"> НАЛОГОВЫЕ И НЕНАЛОГОВЫЕ ДОХОДЫ</t>
  </si>
  <si>
    <t>000 1000000000 0000 000</t>
  </si>
  <si>
    <t xml:space="preserve"> НАЛОГИ НА ПРИБЫЛЬ, ДОХОДЫ</t>
  </si>
  <si>
    <t>000 1010000000 0000 000</t>
  </si>
  <si>
    <t xml:space="preserve"> Налог на доходы физических лиц</t>
  </si>
  <si>
    <t>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</si>
  <si>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</si>
  <si>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</si>
  <si>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</si>
  <si>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</si>
  <si>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</si>
  <si>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000 1010203001 0000 110</t>
  </si>
  <si>
    <t xml:space="preserve"> НАЛОГИ НА ТОВАРЫ (РАБОТЫ, УСЛУГИ), РЕАЛИЗУЕМЫЕ НА ТЕРРИТОРИИ РОССИЙСКОЙ ФЕДЕРАЦИИ</t>
  </si>
  <si>
    <t>000 1030000000 0000 000</t>
  </si>
  <si>
    <t xml:space="preserve"> Акцизы по подакцизным товарам (продукции), производимым на территории Российской Федерации</t>
  </si>
  <si>
    <t>000 1030200001 0000 110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</si>
  <si>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</si>
  <si>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</si>
  <si>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</si>
  <si>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</si>
  <si>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</si>
  <si>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000 1030225001 0000 110</t>
  </si>
  <si>
    <t xml:space="preserve"> НАЛОГИ НА СОВОКУПНЫЙ ДОХОД</t>
  </si>
  <si>
    <t>000 1050000000 0000 000</t>
  </si>
  <si>
    <t xml:space="preserve"> Единый налог на вмененный доход для отдельных видов деятельности</t>
  </si>
  <si>
    <t>000 1050200002 0000 110</t>
  </si>
  <si>
    <t>000 1050201002 0000 110</t>
  </si>
  <si>
    <t xml:space="preserve"> Единый сельскохозяйственный налог</t>
  </si>
  <si>
    <t>000 1050300001 0000 110</t>
  </si>
  <si>
    <t>000 1050301001 0000 110</t>
  </si>
  <si>
    <t xml:space="preserve"> Налог, взимаемый в связи с применением патентной системы налогообложения</t>
  </si>
  <si>
    <t>000 1050400002 0000 110</t>
  </si>
  <si>
    <t xml:space="preserve"> Налог, взимаемый в связи с применением патентной системы налогообложения, зачисляемый в бюджеты муниципальных районов</t>
  </si>
  <si>
    <t>000 1050402002 0000 110</t>
  </si>
  <si>
    <t xml:space="preserve"> НАЛОГИ НА ИМУЩЕСТВО</t>
  </si>
  <si>
    <t>000 1060000000 0000 000</t>
  </si>
  <si>
    <t>000 1060600000 0000 110</t>
  </si>
  <si>
    <t>000 1060604000 0000 110</t>
  </si>
  <si>
    <t xml:space="preserve"> Земельный налог с физических лиц, обладающих земельным участком, расположенным в границах межселенных территорий</t>
  </si>
  <si>
    <t>000 1060604305 0000 110</t>
  </si>
  <si>
    <t xml:space="preserve"> ГОСУДАРСТВЕННАЯ ПОШЛИНА</t>
  </si>
  <si>
    <t>000 1080000000 0000 000</t>
  </si>
  <si>
    <t xml:space="preserve"> Государственная пошлина по делам, рассматриваемым в судах общей юрисдикции, мировыми судьями</t>
  </si>
  <si>
    <t>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</si>
  <si>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</si>
  <si>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000 1080301001 0000 110</t>
  </si>
  <si>
    <t xml:space="preserve"> Государственная пошлина за государственную регистрацию, а также за совершение прочих юридически значимых действий</t>
  </si>
  <si>
    <t>000 1080700001 0000 110</t>
  </si>
  <si>
    <t xml:space="preserve"> Государственная пошлина за выдачу разрешения на установку рекламной конструкции</t>
  </si>
  <si>
    <t>000 1080715001 0000 110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</si>
  <si>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</si>
  <si>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000 1080717001 0000 110</t>
  </si>
  <si>
    <t xml:space="preserve"> 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муниципальных районов</t>
  </si>
  <si>
    <t>000 1080717401 0000 110</t>
  </si>
  <si>
    <t xml:space="preserve"> ДОХОДЫ ОТ ИСПОЛЬЗОВАНИЯ ИМУЩЕСТВА, НАХОДЯЩЕГОСЯ В ГОСУДАРСТВЕННОЙ И МУНИЦИПАЛЬНОЙ СОБСТВЕННОСТИ</t>
  </si>
  <si>
    <t>000 1110000000 0000 000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</si>
  <si>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</si>
  <si>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</si>
  <si>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</si>
  <si>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</si>
  <si>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</si>
  <si>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000 1110501305 0000 120</t>
  </si>
  <si>
    <t>000 1110501310 0000 120</t>
  </si>
  <si>
    <t>000 1110501313 0000 120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</si>
  <si>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</si>
  <si>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000 1110503000 0000 120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</si>
  <si>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</si>
  <si>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000 1110503505 0000 120</t>
  </si>
  <si>
    <t xml:space="preserve"> Платежи от государственных и муниципальных унитарных предприятий</t>
  </si>
  <si>
    <t>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</si>
  <si>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</si>
  <si>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</si>
  <si>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</si>
  <si>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</si>
  <si>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</si>
  <si>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</si>
  <si>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</si>
  <si>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</si>
  <si>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</si>
  <si>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000 1110904505 0000 120</t>
  </si>
  <si>
    <t xml:space="preserve"> ПЛАТЕЖИ ПРИ ПОЛЬЗОВАНИИ ПРИРОДНЫМИ РЕСУРСАМИ</t>
  </si>
  <si>
    <t>000 1120000000 0000 000</t>
  </si>
  <si>
    <t xml:space="preserve"> Плата за негативное воздействие на окружающую среду</t>
  </si>
  <si>
    <t>000 1120100001 0000 120</t>
  </si>
  <si>
    <t xml:space="preserve"> Плата за выбросы загрязняющих веществ в атмосферный воздух стационарными объектами</t>
  </si>
  <si>
    <t>000 1120101001 0000 120</t>
  </si>
  <si>
    <t xml:space="preserve"> ДОХОДЫ ОТ ОКАЗАНИЯ ПЛАТНЫХ УСЛУГ (РАБОТ) И КОМПЕНСАЦИИ ЗАТРАТ ГОСУДАРСТВА</t>
  </si>
  <si>
    <t>000 1130000000 0000 000</t>
  </si>
  <si>
    <t xml:space="preserve"> Доходы от оказания платных услуг (работ)</t>
  </si>
  <si>
    <t>000 1130100000 0000 130</t>
  </si>
  <si>
    <t xml:space="preserve"> Прочие доходы от оказания платных услуг (работ)</t>
  </si>
  <si>
    <t>000 1130199000 0000 130</t>
  </si>
  <si>
    <t xml:space="preserve"> Прочие доходы от оказания платных услуг (работ) получателями средств бюджетов муниципальных районов</t>
  </si>
  <si>
    <t>000 1130199505 0000 130</t>
  </si>
  <si>
    <t xml:space="preserve"> Доходы от компенсации затрат государства</t>
  </si>
  <si>
    <t>000 1130200000 0000 130</t>
  </si>
  <si>
    <t xml:space="preserve"> Доходы, поступающие в порядке возмещения расходов, понесенных в связи с эксплуатацией имущества</t>
  </si>
  <si>
    <t>000 1130206000 0000 130</t>
  </si>
  <si>
    <t xml:space="preserve"> Доходы, поступающие в порядке возмещения расходов, понесенных в связи с эксплуатацией  имущества муниципальных районов</t>
  </si>
  <si>
    <t>000 1130206505 0000 130</t>
  </si>
  <si>
    <t xml:space="preserve"> 000 1130299000 0000 130</t>
  </si>
  <si>
    <t xml:space="preserve"> 000 1130299505 0000 130</t>
  </si>
  <si>
    <t xml:space="preserve"> ШТРАФЫ, САНКЦИИ, ВОЗМЕЩЕНИЕ УЩЕРБА</t>
  </si>
  <si>
    <t>000 1160000000 0000 000</t>
  </si>
  <si>
    <t xml:space="preserve"> Денежные взыскания (штрафы) за нарушение законодательства о налогах и сборах</t>
  </si>
  <si>
    <t>000 1160300000 0000 140</t>
  </si>
  <si>
    <t xml:space="preserve"> Денежные взыскания (штрафы) за нарушение  законодательства о налогах и сборах, предусмотренные статьями 116, 118, статьей 119.1, пунктами 1 и 2  статьи 120, статьями 125, 126, 128, 129, 129.1, 132, 133, 134, 135, 135.1 Налогового кодекса Российской Федерации</t>
  </si>
  <si>
    <t>000 1160301001 0000 140</t>
  </si>
  <si>
    <t xml:space="preserve"> 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</si>
  <si>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000 1160600001 0000 140</t>
  </si>
  <si>
    <t xml:space="preserve"> Денежные взыскания (штрафы) и иные суммы, взыскиваемые с лиц, виновных в совершении преступлений, и в возмещение ущерба имуществу</t>
  </si>
  <si>
    <t>000 1162100000 0000 140</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</si>
  <si>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</si>
  <si>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000 1162105005 0000 140</t>
  </si>
  <si>
    <t xml:space="preserve"> 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</si>
  <si>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000 1162500000 0000 140</t>
  </si>
  <si>
    <t xml:space="preserve"> Денежные взыскания (штрафы) за нарушение законодательства Российской Федерации об особо охраняемых природных территориях</t>
  </si>
  <si>
    <t>000 1162502001 0000 140</t>
  </si>
  <si>
    <t>000 1162503001 0000 140</t>
  </si>
  <si>
    <t xml:space="preserve"> Денежные взыскания (штрафы) за нарушение законодательства в области охраны окружающей среды</t>
  </si>
  <si>
    <t>000 1162505001 0000 140</t>
  </si>
  <si>
    <t xml:space="preserve"> Денежные взыскания (штрафы) за нарушение земельного законодательства</t>
  </si>
  <si>
    <t>000 1162506001 0000 140</t>
  </si>
  <si>
    <t>000 1162800001 0000 140</t>
  </si>
  <si>
    <t xml:space="preserve"> Денежные взыскания (штрафы) за правонарушения в области дорожного движения</t>
  </si>
  <si>
    <t>000 1163000001 0000 140</t>
  </si>
  <si>
    <t xml:space="preserve"> Прочие денежные взыскания (штрафы) за  правонарушения в области дорожного движения</t>
  </si>
  <si>
    <t>000 1163003001 0000 140</t>
  </si>
  <si>
    <t>000 1163300000 0000 140</t>
  </si>
  <si>
    <t>000 1163305005 0000 140</t>
  </si>
  <si>
    <t xml:space="preserve"> Суммы по искам о возмещении вреда, причиненного окружающей среде</t>
  </si>
  <si>
    <t>000 1163500000 0000 140</t>
  </si>
  <si>
    <t xml:space="preserve"> Суммы по искам о возмещении вреда, причиненного окружающей среде, подлежащие зачислению в бюджеты муниципальных районов</t>
  </si>
  <si>
    <t>000 1163503005 0000 140</t>
  </si>
  <si>
    <t>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</si>
  <si>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000 1163700000 0000 140</t>
  </si>
  <si>
    <t xml:space="preserve"> Поступления сумм в возмещение вреда, причиняемого автомобильным дорогам местного значения транспортными средствами, осуществляющими перевозки тяжеловесных и (или) крупногабаритных грузов, зачисляемые в бюджеты муниципальных районов</t>
  </si>
  <si>
    <t>000 1163704005 0000 140</t>
  </si>
  <si>
    <t xml:space="preserve"> 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</si>
  <si>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000 1164300001 0000 140</t>
  </si>
  <si>
    <t xml:space="preserve"> Денежные взыскания (штрафы) за нарушения законодательства Российской Федерации о промышленной безопасности</t>
  </si>
  <si>
    <t>000 1164500001 0000 140</t>
  </si>
  <si>
    <t xml:space="preserve"> Денежные взыскания (штрафы), установленные законами субъектов Российской Федерации за несоблюдение муниципальных правовых актов</t>
  </si>
  <si>
    <t>000 1165100002 0000 140</t>
  </si>
  <si>
    <t xml:space="preserve"> 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</si>
  <si>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000 1165103002 0000 140</t>
  </si>
  <si>
    <t xml:space="preserve"> Прочие поступления от денежных взысканий (штрафов) и иных сумм в возмещение ущерба</t>
  </si>
  <si>
    <t>000 1169000000 0000 140</t>
  </si>
  <si>
    <t xml:space="preserve"> Прочие поступления от денежных взысканий (штрафов) и иных сумм в возмещение ущерба, зачисляемые в бюджеты муниципальных районов</t>
  </si>
  <si>
    <t>000 1169005005 0000 140</t>
  </si>
  <si>
    <t xml:space="preserve"> БЕЗВОЗМЕЗДНЫЕ ПОСТУПЛЕНИЯ</t>
  </si>
  <si>
    <t>000 2000000000 0000 000</t>
  </si>
  <si>
    <t xml:space="preserve"> БЕЗВОЗМЕЗДНЫЕ ПОСТУПЛЕНИЯ ОТ ДРУГИХ БЮДЖЕТОВ БЮДЖЕТНОЙ СИСТЕМЫ РОССИЙСКОЙ ФЕДЕРАЦИИ</t>
  </si>
  <si>
    <t>000 2020000000 0000 000</t>
  </si>
  <si>
    <t xml:space="preserve"> Субсидии бюджетам бюджетной системы Российской Федерации (межбюджетные субсидии)</t>
  </si>
  <si>
    <t>000 2020200000 0000 151</t>
  </si>
  <si>
    <t>000 2020207700 0000151</t>
  </si>
  <si>
    <t>000 2020207705 0000 151</t>
  </si>
  <si>
    <t xml:space="preserve"> Прочие субсидии</t>
  </si>
  <si>
    <t>000 2020299900 0000 151</t>
  </si>
  <si>
    <t xml:space="preserve"> Прочие субсидии бюджетам муниципальных районов</t>
  </si>
  <si>
    <t>000 2020299905 0000 151</t>
  </si>
  <si>
    <t xml:space="preserve"> Субвенции бюджетам субъектов Российской Федерации и муниципальных образований</t>
  </si>
  <si>
    <t>000 2020300000 0000 151</t>
  </si>
  <si>
    <t xml:space="preserve"> Субвенции бюджетам на государственную регистрацию актов гражданского состояния</t>
  </si>
  <si>
    <t>000 2020300300 0000 151</t>
  </si>
  <si>
    <t xml:space="preserve"> Субвенции бюджетам муниципальных районов на государственную регистрацию актов гражданского состояния</t>
  </si>
  <si>
    <t>000 2020300305 0000 151</t>
  </si>
  <si>
    <t>000 2020300700 0000 151</t>
  </si>
  <si>
    <t>000 2020300705 0000 151</t>
  </si>
  <si>
    <t xml:space="preserve"> Субвенции местным бюджетам на выполнение передаваемых полномочий субъектов Российской Федерации</t>
  </si>
  <si>
    <t>000 2020302400 0000 151</t>
  </si>
  <si>
    <t xml:space="preserve"> Субвенции бюджетам муниципальных районов на выполнение передаваемых полномочий субъектов Российской Федерации</t>
  </si>
  <si>
    <t>000 2020302405 0000 151</t>
  </si>
  <si>
    <t>000 2020302900 0000 151</t>
  </si>
  <si>
    <t>000 2020302905 0000 151</t>
  </si>
  <si>
    <t xml:space="preserve"> Иные межбюджетные трансферты</t>
  </si>
  <si>
    <t>000 2020400000 0000 151</t>
  </si>
  <si>
    <t>000 2020401400 0000 151</t>
  </si>
  <si>
    <t>000 2020401405 0000 151</t>
  </si>
  <si>
    <t xml:space="preserve"> 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</si>
  <si>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000 2020402500 0000 151</t>
  </si>
  <si>
    <t xml:space="preserve"> Межбюджетные трансферты, передаваемые бюджетам муниципальных районов на комплектование книжных фондов библиотек муниципальных образований</t>
  </si>
  <si>
    <t>000 2020402505 0000 151</t>
  </si>
  <si>
    <t>000 2020405300 0000 151</t>
  </si>
  <si>
    <t>000 2020405305 0000 151</t>
  </si>
  <si>
    <t xml:space="preserve"> Прочие межбюджетные трансферты, передаваемые бюджетам</t>
  </si>
  <si>
    <t>000 2020499900 0000 151</t>
  </si>
  <si>
    <t xml:space="preserve"> Прочие межбюджетные трансферты, передаваемые бюджетам муниципальных районов</t>
  </si>
  <si>
    <t>000 2020499905 0000 151</t>
  </si>
  <si>
    <t xml:space="preserve"> ПРОЧИЕ БЕЗВОЗМЕЗДНЫЕ ПОСТУПЛЕНИЯ</t>
  </si>
  <si>
    <t xml:space="preserve"> 000 2070000000 0000 000</t>
  </si>
  <si>
    <t xml:space="preserve"> Прочие безвозмездные поступления в бюджеты муниципальных районов</t>
  </si>
  <si>
    <t xml:space="preserve"> 000 2070500005 0000 180</t>
  </si>
  <si>
    <t xml:space="preserve"> Поступления от денежных пожертвований, предоставляемых физическими лицами получателям средств бюджетов муниципальных районов</t>
  </si>
  <si>
    <t xml:space="preserve"> 000 2070502005 0000 180</t>
  </si>
  <si>
    <t xml:space="preserve"> 000 2070503005 0000 180</t>
  </si>
  <si>
    <t xml:space="preserve"> 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</si>
  <si>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</si>
  <si>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</si>
  <si>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 xml:space="preserve"> 000 2180000000 0000 151</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</si>
  <si>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</si>
  <si>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 xml:space="preserve"> 000 2180500005 0000 151</t>
  </si>
  <si>
    <t xml:space="preserve"> Доходы бюджетов муниципальных районов от возврата остатков субсидий, субвенций и иных межбюджетных трансфертов, имеющих целевое назначение, прошлых лет из бюджетов поселений</t>
  </si>
  <si>
    <t xml:space="preserve"> 000 2180501005 0000 151</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</si>
  <si>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</si>
  <si>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</si>
  <si>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</si>
  <si>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000 2190500005 0000 151</t>
  </si>
  <si>
    <t>Денежные взыскания (штрафы) за нарушение законодательства Российской Федерации об охране и использовании животного мира</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</si>
  <si>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</si>
  <si>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Приложение 3</t>
  </si>
  <si>
    <t>17711643000010000140</t>
  </si>
  <si>
    <t>Субвенции бюджетам субъектов Российской Федерации и муниципальных образований</t>
  </si>
  <si>
    <t>Субвенции бюджетам на государственную регистрацию актов гражданского состояния</t>
  </si>
  <si>
    <t>Субвенции бюджетам муниципальных районов на государственную регистрацию актов гражданского состояния</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</si>
  <si>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</si>
  <si>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</si>
  <si>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Администрация Николаевского муниципального района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</si>
  <si>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</si>
  <si>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18210102010011000110</t>
  </si>
  <si>
    <t>95211105013130011120</t>
  </si>
  <si>
    <t>95211105013130012120</t>
  </si>
  <si>
    <t>95211105013130057120</t>
  </si>
  <si>
    <t>18210503010011000110</t>
  </si>
  <si>
    <t>000 1050301001 1000 110</t>
  </si>
  <si>
    <t>95211302000000000130</t>
  </si>
  <si>
    <t>95211302060000000130</t>
  </si>
  <si>
    <t>95211302065050000130</t>
  </si>
  <si>
    <t>Налог, взимаемый в связи с применением упрощенной системы налогообложения</t>
  </si>
  <si>
    <t>000 1050100000 0000 110</t>
  </si>
  <si>
    <t>Налог, взимаемый с налогоплательщиков, выбравших в качестве объекта налогообложения доходы</t>
  </si>
  <si>
    <t>000 1050101001 0000 110</t>
  </si>
  <si>
    <t>000 1050101101 0000 110</t>
  </si>
  <si>
    <t>Налог, взимаемый с налогоплательщиков, выбравших в качестве объекта налогообложения доходы, уменьшенные на величину расходов</t>
  </si>
  <si>
    <t>000 1050102001 0000 110</t>
  </si>
  <si>
    <t>000 1050102101 0000 110</t>
  </si>
  <si>
    <t>000 1010201001 1000 110</t>
  </si>
  <si>
    <t>ДОХОДЫ ОТ ПРОДАЖИ МАТЕРИАЛЬНЫХ И НЕМАТЕРИАЛЬНЫХ АКТИВОВ</t>
  </si>
  <si>
    <t>000 1140000000 0000 000</t>
  </si>
  <si>
    <t>000 1140600000 0000 430</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</si>
  <si>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</si>
  <si>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</si>
  <si>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000 1140601000 0000 430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</si>
  <si>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</si>
  <si>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000 1140601313 0000 430</t>
  </si>
  <si>
    <t>18210501000000000110</t>
  </si>
  <si>
    <t>18210501010010000110</t>
  </si>
  <si>
    <t>18210501011010000110</t>
  </si>
  <si>
    <t>18210501020010000110</t>
  </si>
  <si>
    <t>18210501021010000110</t>
  </si>
  <si>
    <t>90111302995050000130</t>
  </si>
  <si>
    <t>94511300000000000000</t>
  </si>
  <si>
    <t>94511302000000000000</t>
  </si>
  <si>
    <t>94511302990000000130</t>
  </si>
  <si>
    <t>94511302995050000130</t>
  </si>
  <si>
    <t>95211400000000000000</t>
  </si>
  <si>
    <t>95211406000000000430</t>
  </si>
  <si>
    <t>95211406010000000430</t>
  </si>
  <si>
    <t>95211406013130000430</t>
  </si>
  <si>
    <t>90120203121000000151</t>
  </si>
  <si>
    <t>90120203121050000151</t>
  </si>
  <si>
    <t>Субвенции бюджетам муниципальных районов на проведение Всероссийской сельскохозяйственной переписи в 2016 году</t>
  </si>
  <si>
    <t>Субвенции бюджетам на проведение Всероссийской сельскохозяйственной переписи в 2016 году</t>
  </si>
  <si>
    <t>90120204999000000151</t>
  </si>
  <si>
    <t>90120204999050000151</t>
  </si>
  <si>
    <t>Прочие межбюджетные трансферты, передаваемые бюджетам</t>
  </si>
  <si>
    <t>Прочие межбюджетные трансферты, передаваемые бюджетам муниципальных районов</t>
  </si>
  <si>
    <t>90120202009000000151</t>
  </si>
  <si>
    <t>90120202009050000151</t>
  </si>
  <si>
    <t>90120202088050002151</t>
  </si>
  <si>
    <t>90120202088000000151</t>
  </si>
  <si>
    <t>90120202089000000151</t>
  </si>
  <si>
    <t>90120202089050002151</t>
  </si>
  <si>
    <t>Субсидии бюджетам муниципальных образований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реформированию жилищно-коммунального хозяйства</t>
  </si>
  <si>
    <t>Субсидии бюджетам муниципальных районов на обеспечение мероприятий по переселению граждан из аварийного жилищного фонда за счет средств, поступивших от государственной корпорации - Фонда содействия реформированию жилищно-коммунального хозяйства</t>
  </si>
  <si>
    <t>Субсидии бюджетам муниципальных образований на 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t>
  </si>
  <si>
    <t>Субсидии бюджетам муниципальных районов на обеспечение мероприятий по переселению граждан из аварийного жилищного фонда за счет средств бюджетов</t>
  </si>
  <si>
    <t>Субсидии бюджетам на государственную поддержку малого и среднего предпринимательства, включая крестьянские (фермерские) хозяйства</t>
  </si>
  <si>
    <t>Субсидии бюджетам муниципальных районов на государственную поддержку малого и среднего предпринимательства, включая крестьянские (фермерские) хозяйства</t>
  </si>
  <si>
    <t>90220202215000000151</t>
  </si>
  <si>
    <t>90220202215050000151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</si>
  <si>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</si>
  <si>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</si>
  <si>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90320204052000000151</t>
  </si>
  <si>
    <t>90320204052050000151</t>
  </si>
  <si>
    <t>Межбюджетные трансферты, передаваемые бюджетам на государственную поддержку муниципальных учреждений культуры, находящихся на территориях сельских поселений</t>
  </si>
  <si>
    <t>Межбюджетные трансферты, передаваемые бюджетам муниципальных районов на государственную поддержку муниципальных учреждений культуры, находящихся на территориях сельских поселений</t>
  </si>
  <si>
    <t>Субсидии бюджетам на реализацию федеральных целевых программ</t>
  </si>
  <si>
    <t>Субсидии бюджетам муниципальных районов на реализацию федеральных целевых программ</t>
  </si>
  <si>
    <t>90320202051000000151</t>
  </si>
  <si>
    <t>90320202051050000151</t>
  </si>
  <si>
    <t>95420202008000000151</t>
  </si>
  <si>
    <t>95420202008050000151</t>
  </si>
  <si>
    <t>Субсидии бюджетам на обеспечение жильем молодых семей</t>
  </si>
  <si>
    <t>Субсидии бюджетам муниципальных районов на обеспечение жильем молодых семей</t>
  </si>
  <si>
    <t>90121800000000000000</t>
  </si>
  <si>
    <t>90121805010050000151</t>
  </si>
  <si>
    <t>90320705030050000181</t>
  </si>
  <si>
    <t>000 20202009000000151</t>
  </si>
  <si>
    <t>000 20202009050000151</t>
  </si>
  <si>
    <t>000 20202088000000151</t>
  </si>
  <si>
    <t>000 20202088050002151</t>
  </si>
  <si>
    <t>000 20202089000000151</t>
  </si>
  <si>
    <t>000 20202089050002151</t>
  </si>
  <si>
    <t>000 20202215000000151</t>
  </si>
  <si>
    <t>000 20202215050000151</t>
  </si>
  <si>
    <t>000 20202051000000151</t>
  </si>
  <si>
    <t>000 20202051050000151</t>
  </si>
  <si>
    <t>000 20202008000000151</t>
  </si>
  <si>
    <t>000 20202008050000151</t>
  </si>
  <si>
    <t>000 20204052000000151</t>
  </si>
  <si>
    <t>000 20204052050000151</t>
  </si>
  <si>
    <t>000 1161805005 0000 140</t>
  </si>
  <si>
    <t>Денежные взыскания (штрафы) за нарушение бюджетного законодательства (в части бюджетов муниципальных районов)</t>
  </si>
  <si>
    <t>000 1161800000 0000 140</t>
  </si>
  <si>
    <t>Денежные взыскания (штрафы) за нарушение бюджетного законодательства</t>
  </si>
  <si>
    <t>94511618000000000140</t>
  </si>
  <si>
    <t>94511618050050000140</t>
  </si>
  <si>
    <t>94511621000000000140</t>
  </si>
  <si>
    <t>94511621050050000140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</si>
  <si>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муниципальных районов</t>
  </si>
  <si>
    <t>95211633050050000140</t>
  </si>
  <si>
    <t xml:space="preserve">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t>
  </si>
  <si>
    <t>95211633000000000140</t>
  </si>
  <si>
    <t>Налог на имущество физических лиц</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</si>
  <si>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</si>
  <si>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000 1060103005 0000 110</t>
  </si>
  <si>
    <t>000 1060100000 0000 110</t>
  </si>
  <si>
    <t>Земельный налог с организаций</t>
  </si>
  <si>
    <t>Земельный налог с организаций, обладающих земельным участком, расположенным в границах межселенных территорий</t>
  </si>
  <si>
    <t>000 1060603000 0000 110</t>
  </si>
  <si>
    <t>000 1060603305 0000 110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</si>
  <si>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</si>
  <si>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</si>
  <si>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000 1160800001 0000 140</t>
  </si>
  <si>
    <t>000 1160801001 0000 140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</si>
  <si>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</si>
  <si>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14111643000010000140</t>
  </si>
  <si>
    <t>16000000000000000000</t>
  </si>
  <si>
    <t>16010000000000000000</t>
  </si>
  <si>
    <t>16011600000000000000</t>
  </si>
  <si>
    <t>16011608000010000140</t>
  </si>
  <si>
    <t>18210601000000000110</t>
  </si>
  <si>
    <t>18210601030050000110</t>
  </si>
  <si>
    <t>Налог на имущество физических лиц, взимаемый по ставкам, применяемым к объектам налогообложения, расположенным в границах межселенных территорий (сумма платежа (перерасчеты, недоимка и задолженность по соответствующему платежу, в том числе по отмененному)</t>
  </si>
  <si>
    <t>000 1060103005 1000 110</t>
  </si>
  <si>
    <t>18210601030051000110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</si>
  <si>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</si>
  <si>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18210803010011000110</t>
  </si>
  <si>
    <t>32200000000000000000</t>
  </si>
  <si>
    <t>32210000000000000000</t>
  </si>
  <si>
    <t>32211600000000000000</t>
  </si>
  <si>
    <t>32211643000010000140</t>
  </si>
  <si>
    <t>Прочие поступления от денежных взысканий (штрафов) и иных сумм в возмещение ущерба</t>
  </si>
  <si>
    <t>Прочие поступления от денежных взысканий (штрафов) и иных сумм в возмещение ущерба, зачисляемые в бюджеты муниципальных районов</t>
  </si>
  <si>
    <t>Суммы по искам о возмещении вреда, причиненного окружающей среде</t>
  </si>
  <si>
    <t>Суммы по искам о возмещении вреда, причиненного окружающей среде, подлежащие зачислению в бюджеты муниципальных районов</t>
  </si>
  <si>
    <t>07511635000000000140</t>
  </si>
  <si>
    <t>07511635030050000140</t>
  </si>
  <si>
    <t>Федеральная служба по регулированию алкогольного рынка</t>
  </si>
  <si>
    <t>90320204041000000151</t>
  </si>
  <si>
    <t>90320204041050000151</t>
  </si>
  <si>
    <t>Межбюджетные трансферты на проведение мероприятий по подключению общедоступных библиотек к информационно-телекоммуникационной сети "Интернет" и развитие системы библиотечного дела с учетом задачи расширения информационных технологий и оцифровки</t>
  </si>
  <si>
    <t>Межбюджетные трансферты, передаваемые бюджетам муниципальных районов на проведение мероприятий по подключению общедоступных библиотек к информационно-телекоммуникационной сети "Интернет" и развитие системы библиотечного дела с учетом задачи расширения информационных технологий и оцифровки</t>
  </si>
  <si>
    <t>95420204999000000151</t>
  </si>
  <si>
    <t>95420204999050000151</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</si>
  <si>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</si>
  <si>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Субсидии бюджетам муниципальных районов на реализацию мероприятий по поэтапному внедрению Всероссийского физкультурно-спортивного комплекса "Готов к труду и обороне" (ГТО)</t>
  </si>
  <si>
    <t>95420202220000000151</t>
  </si>
  <si>
    <t>95420202220050000151</t>
  </si>
  <si>
    <t>000 2020222000 0000 151</t>
  </si>
  <si>
    <t>000 2020222005 0000 151</t>
  </si>
  <si>
    <t>000 2020404100 0000 151</t>
  </si>
  <si>
    <t>000 2020404105 0000 151</t>
  </si>
  <si>
    <t>90211302995050000130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</si>
  <si>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</si>
  <si>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14111643000016000140</t>
  </si>
  <si>
    <t>32211643000016000140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</si>
  <si>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</si>
  <si>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08111690050056000140</t>
  </si>
  <si>
    <t>08111690050050000140</t>
  </si>
  <si>
    <t>14111690050056000140</t>
  </si>
  <si>
    <t>15711690050056000140</t>
  </si>
  <si>
    <t>95211302995050000130</t>
  </si>
  <si>
    <t>95211302990000000130</t>
  </si>
  <si>
    <t xml:space="preserve"> 90211302990000000130</t>
  </si>
  <si>
    <t>к решению Собрания депутатов Николаевского муниципального района от 16.12.2015   № 51-294</t>
  </si>
  <si>
    <t>08110000000000000000</t>
  </si>
  <si>
    <t>08116000000000000000</t>
  </si>
  <si>
    <t>08116900000000000140</t>
  </si>
  <si>
    <t>Утверждено Собранием депутатов   Николаевского муниципального района от 26.12.2016 г.          № 77-425</t>
  </si>
  <si>
    <t>План по отчету</t>
  </si>
  <si>
    <t>Исполнено</t>
  </si>
  <si>
    <t>Утверждено Собранием депутатов   Николаевского муниципального района от 16.12.2015 г.                  № 51-294</t>
  </si>
  <si>
    <t>2346,270</t>
  </si>
  <si>
    <t>836,9</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</si>
  <si>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</si>
  <si>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95211402000000000000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</si>
  <si>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</si>
  <si>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95211402050050000410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</si>
  <si>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</si>
  <si>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95211402053050000410</t>
  </si>
  <si>
    <t>000 1140200000 0000 000</t>
  </si>
  <si>
    <t>000 1140205005 0000 410</t>
  </si>
  <si>
    <t>000 1140205305 0000 410</t>
  </si>
  <si>
    <t>Доходы от уплаты акцизов на прямогонный бензин, подлежащие перераспределению между бюджетами субъектов Российской Федерации и местными бюджетами с учетом установленных дифференцированных нормативов</t>
  </si>
  <si>
    <t>10010302260010000110</t>
  </si>
  <si>
    <t>000 1030226001 0000 110</t>
  </si>
  <si>
    <t>Единый налог на вмененный доход для отдельных видов деятельности (за налоговые периоды, истекшие до 1 января 2011 года)</t>
  </si>
  <si>
    <t>000 1050202002 0000 110</t>
  </si>
  <si>
    <t>Транспортный налог</t>
  </si>
  <si>
    <t>18210604000020000110</t>
  </si>
  <si>
    <t>Транспортный налог с физических лиц</t>
  </si>
  <si>
    <t>18210604012020000110</t>
  </si>
  <si>
    <t>000 1060400002 0000 110</t>
  </si>
  <si>
    <t>000 1060401202 0000 110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</si>
  <si>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</si>
  <si>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000 1160303001 0000 140</t>
  </si>
  <si>
    <t>ПРОЧИЕ НЕНАЛОГОВЫЕ ДОХОДЫ</t>
  </si>
  <si>
    <t>95211700000000000000</t>
  </si>
  <si>
    <t>Невыясненные поступления</t>
  </si>
  <si>
    <t>95211701000000000180</t>
  </si>
  <si>
    <t>Невыясненные поступления, зачисляемые в бюджеты муниципальных районов</t>
  </si>
  <si>
    <t>95211701050050000180</t>
  </si>
  <si>
    <t>000 1170000000 0000 000</t>
  </si>
  <si>
    <t>000 1170100000 0000 180</t>
  </si>
  <si>
    <t>000 1170105005 0000 180</t>
  </si>
  <si>
    <t>НАЛОГОВЫЕ И НЕНАЛОГОВЫЕ ДОХОДЫ</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</si>
  <si>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</si>
  <si>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04811201010016000120</t>
  </si>
  <si>
    <t>Плата за выбросы загрязняющих веществ в атмосферный воздух передвижными объектами</t>
  </si>
  <si>
    <t>04811201020010000120</t>
  </si>
  <si>
    <t>Плата за выбросы загрязняющих веществ в атмосферный воздух передвижными объектами (федеральные государственные органы, Банк России, органы управления государственными внебюджетными фондами Российской Федерации)</t>
  </si>
  <si>
    <t>04811201020016000120</t>
  </si>
  <si>
    <t>Плата за сбросы загрязняющих веществ в водные объекты</t>
  </si>
  <si>
    <t>04811201030010000120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</si>
  <si>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</si>
  <si>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04811201030016000120</t>
  </si>
  <si>
    <t>Плата за размещение отходов производства и потребления</t>
  </si>
  <si>
    <t>04811201040010000120</t>
  </si>
  <si>
    <t>Плата за размещение отходов производства и потребления (федеральные государственные органы, Банк России, органы управления государственными внебюджетными фондами Российской Федерации)</t>
  </si>
  <si>
    <t>04811201040016000120</t>
  </si>
  <si>
    <t xml:space="preserve">  Суммы по искам о возмещении вреда, причиненного окружающей среде</t>
  </si>
  <si>
    <t>07611635000000000140</t>
  </si>
  <si>
    <t xml:space="preserve">  Суммы по искам о возмещении вреда, причиненного окружающей среде, подлежащие зачислению в бюджеты муниципальных районов</t>
  </si>
  <si>
    <t>07611635030050000140</t>
  </si>
  <si>
    <t>18211690000000000140</t>
  </si>
  <si>
    <t>18211690050050000140</t>
  </si>
  <si>
    <t xml:space="preserve">  Федеральная служба судебных приставов</t>
  </si>
  <si>
    <t xml:space="preserve">  Федеральная миграционная служба</t>
  </si>
  <si>
    <t>19200000000000000000</t>
  </si>
  <si>
    <t>19210000000000000000</t>
  </si>
  <si>
    <t>19211600000000000000</t>
  </si>
  <si>
    <t>19211643000010000140</t>
  </si>
  <si>
    <t xml:space="preserve">  Федеральная служба государственной регистрации, кадастра и картографии</t>
  </si>
  <si>
    <t>32100000000000000000</t>
  </si>
  <si>
    <t>32110000000000000000</t>
  </si>
  <si>
    <t>32111600000000000000</t>
  </si>
  <si>
    <t>32111625000000000140</t>
  </si>
  <si>
    <t xml:space="preserve">  Денежные взыскания (штрафы) за нарушение земельного законодательства</t>
  </si>
  <si>
    <t>32111625060010000140</t>
  </si>
  <si>
    <t>87311625000000000140</t>
  </si>
  <si>
    <t>87311625050010000140</t>
  </si>
  <si>
    <t>95710000000000000000</t>
  </si>
  <si>
    <t>ДОХОДЫ ОТ ИСПОЛЬЗОВАНИЯ ИМУЩЕСТВА, НАХОДЯЩЕГОСЯ В ГОСУДАРСТВЕННОЙ И МУНИЦИПАЛЬНОЙ СОБСТВЕННОСТИ</t>
  </si>
  <si>
    <t>95711100000000000000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</si>
  <si>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</si>
  <si>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95711105000000000120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</si>
  <si>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</si>
  <si>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95711105010000000120</t>
  </si>
  <si>
    <t>95711105013130000120</t>
  </si>
  <si>
    <t>Городское поселение "Город Николаевск-на-Амуре"</t>
  </si>
  <si>
    <t>95700000000000000000</t>
  </si>
  <si>
    <t>Налог, взимаемый в связи с применением патентной системы налогообложения</t>
  </si>
  <si>
    <t>18210504000020000110</t>
  </si>
  <si>
    <t>Налог, взимаемый в связи с применением патентной системы налогообложения, зачисляемый в бюджеты муниципальных районов</t>
  </si>
  <si>
    <t>18210504020020000110</t>
  </si>
  <si>
    <t>18210606030000000110</t>
  </si>
  <si>
    <t>18210606033050000110</t>
  </si>
  <si>
    <t xml:space="preserve">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</si>
</sst>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23" x14ac:knownFonts="1">
    <font>
      <sz val="10"/>
      <name val="Arial Cyr"/>
      <charset val="204"/>
    </font>
    <font>
      <sz val="11"/>
      <color theme="1"/>
      <name val="Calibri"/>
      <family val="2"/>
      <charset val="204"/>
      <scheme val="minor"/>
    </font>
    <font>
      <sz val="13"/>
      <color rgb="FF000000"/>
      <name val="Times New Roman"/>
      <family val="1"/>
      <charset val="204"/>
    </font>
    <font>
      <sz val="13"/>
      <name val="Times New Roman"/>
      <family val="1"/>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0"/>
      <name val="Arial"/>
      <family val="2"/>
      <charset val="204"/>
    </font>
    <font>
      <b/>
      <sz val="13"/>
      <color rgb="FF000000"/>
      <name val="Times New Roman"/>
      <family val="1"/>
      <charset val="204"/>
    </font>
    <font>
      <sz val="8"/>
      <color rgb="FF000000"/>
      <name val="Arial Cyr"/>
      <family val="2"/>
    </font>
  </fonts>
  <fills count="35">
    <fill>
      <patternFill patternType="none"/>
    </fill>
    <fill>
      <patternFill patternType="gray125"/>
    </fill>
    <fill>
      <patternFill patternType="solid">
        <fgColor indexed="6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20">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46">
    <xf numFmtId="0" fontId="0" fillId="0" borderId="0"/>
    <xf numFmtId="0" fontId="4" fillId="0" borderId="0" applyNumberFormat="0" applyFill="0" applyBorder="0" applyAlignment="0" applyProtection="0"/>
    <xf numFmtId="0" fontId="5" fillId="0" borderId="3" applyNumberFormat="0" applyFill="0" applyAlignment="0" applyProtection="0"/>
    <xf numFmtId="0" fontId="6" fillId="0" borderId="4" applyNumberFormat="0" applyFill="0" applyAlignment="0" applyProtection="0"/>
    <xf numFmtId="0" fontId="7" fillId="0" borderId="5"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0" applyNumberFormat="0" applyBorder="0" applyAlignment="0" applyProtection="0"/>
    <xf numFmtId="0" fontId="11" fillId="6" borderId="6" applyNumberFormat="0" applyAlignment="0" applyProtection="0"/>
    <xf numFmtId="0" fontId="12" fillId="7" borderId="7" applyNumberFormat="0" applyAlignment="0" applyProtection="0"/>
    <xf numFmtId="0" fontId="13" fillId="7" borderId="6" applyNumberFormat="0" applyAlignment="0" applyProtection="0"/>
    <xf numFmtId="0" fontId="14" fillId="0" borderId="8" applyNumberFormat="0" applyFill="0" applyAlignment="0" applyProtection="0"/>
    <xf numFmtId="0" fontId="15" fillId="8"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1" applyNumberFormat="0" applyFill="0" applyAlignment="0" applyProtection="0"/>
    <xf numFmtId="0" fontId="1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9" fillId="21" borderId="0" applyNumberFormat="0" applyBorder="0" applyAlignment="0" applyProtection="0"/>
    <xf numFmtId="0" fontId="1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9" fillId="25" borderId="0" applyNumberFormat="0" applyBorder="0" applyAlignment="0" applyProtection="0"/>
    <xf numFmtId="0" fontId="1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9" fillId="29" borderId="0" applyNumberFormat="0" applyBorder="0" applyAlignment="0" applyProtection="0"/>
    <xf numFmtId="0" fontId="1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33" borderId="0" applyNumberFormat="0" applyBorder="0" applyAlignment="0" applyProtection="0"/>
    <xf numFmtId="0" fontId="20" fillId="2" borderId="0"/>
    <xf numFmtId="0" fontId="1" fillId="9" borderId="10" applyNumberFormat="0" applyFont="0" applyAlignment="0" applyProtection="0"/>
    <xf numFmtId="0" fontId="22" fillId="0" borderId="17">
      <alignment horizontal="left" wrapText="1" indent="2"/>
    </xf>
    <xf numFmtId="49" fontId="22" fillId="0" borderId="18">
      <alignment horizontal="center"/>
    </xf>
    <xf numFmtId="4" fontId="22" fillId="0" borderId="18">
      <alignment horizontal="right" shrinkToFit="1"/>
    </xf>
  </cellStyleXfs>
  <cellXfs count="66">
    <xf numFmtId="0" fontId="0" fillId="0" borderId="0" xfId="0" applyAlignment="1">
      <alignment horizontal="left" vertical="center"/>
    </xf>
    <xf numFmtId="0" fontId="3" fillId="34" borderId="2" xfId="0" applyFont="1" applyFill="1" applyBorder="1" applyAlignment="1">
      <alignment horizontal="left" vertical="center" wrapText="1"/>
    </xf>
    <xf numFmtId="49" fontId="3" fillId="34" borderId="2" xfId="0" applyNumberFormat="1" applyFont="1" applyFill="1" applyBorder="1" applyAlignment="1">
      <alignment horizontal="center" vertical="center"/>
    </xf>
    <xf numFmtId="0" fontId="3" fillId="0" borderId="0" xfId="0" applyFont="1" applyFill="1" applyAlignment="1">
      <alignment horizontal="left" vertical="center"/>
    </xf>
    <xf numFmtId="164" fontId="3" fillId="34" borderId="2" xfId="0" applyNumberFormat="1" applyFont="1" applyFill="1" applyBorder="1" applyAlignment="1">
      <alignment horizontal="right" vertical="center"/>
    </xf>
    <xf numFmtId="0" fontId="2" fillId="34" borderId="0" xfId="0" applyFont="1" applyFill="1" applyBorder="1" applyAlignment="1">
      <alignment horizontal="right" wrapText="1"/>
    </xf>
    <xf numFmtId="164" fontId="2" fillId="34" borderId="2" xfId="0" applyNumberFormat="1" applyFont="1" applyFill="1" applyBorder="1" applyAlignment="1">
      <alignment horizontal="right" vertical="center"/>
    </xf>
    <xf numFmtId="0" fontId="3" fillId="34" borderId="0" xfId="0" applyFont="1" applyFill="1" applyAlignment="1">
      <alignment horizontal="right" vertical="center"/>
    </xf>
    <xf numFmtId="49" fontId="3" fillId="34" borderId="0" xfId="0" applyNumberFormat="1" applyFont="1" applyFill="1" applyBorder="1" applyAlignment="1">
      <alignment horizontal="right"/>
    </xf>
    <xf numFmtId="49" fontId="3" fillId="34" borderId="2" xfId="0" applyNumberFormat="1" applyFont="1" applyFill="1" applyBorder="1" applyAlignment="1">
      <alignment horizontal="center" vertical="top" wrapText="1"/>
    </xf>
    <xf numFmtId="0" fontId="3" fillId="34" borderId="2" xfId="0" applyFont="1" applyFill="1" applyBorder="1" applyAlignment="1">
      <alignment horizontal="center" vertical="top" wrapText="1"/>
    </xf>
    <xf numFmtId="0" fontId="2" fillId="34" borderId="2" xfId="0" applyFont="1" applyFill="1" applyBorder="1" applyAlignment="1">
      <alignment horizontal="center" vertical="top" wrapText="1"/>
    </xf>
    <xf numFmtId="0" fontId="2" fillId="34" borderId="2" xfId="0" applyFont="1" applyFill="1" applyBorder="1" applyAlignment="1">
      <alignment horizontal="center" vertical="center"/>
    </xf>
    <xf numFmtId="0" fontId="2" fillId="34" borderId="13" xfId="0" applyFont="1" applyFill="1" applyBorder="1" applyAlignment="1">
      <alignment horizontal="left" wrapText="1"/>
    </xf>
    <xf numFmtId="0" fontId="2" fillId="34" borderId="2" xfId="0" applyFont="1" applyFill="1" applyBorder="1" applyAlignment="1">
      <alignment horizontal="center" shrinkToFit="1"/>
    </xf>
    <xf numFmtId="164" fontId="2" fillId="34" borderId="2" xfId="0" applyNumberFormat="1" applyFont="1" applyFill="1" applyBorder="1" applyAlignment="1">
      <alignment horizontal="right"/>
    </xf>
    <xf numFmtId="0" fontId="2" fillId="34" borderId="14" xfId="0" applyFont="1" applyFill="1" applyBorder="1" applyAlignment="1">
      <alignment horizontal="left" wrapText="1" indent="1"/>
    </xf>
    <xf numFmtId="0" fontId="2" fillId="34" borderId="1" xfId="0" applyFont="1" applyFill="1" applyBorder="1" applyAlignment="1">
      <alignment horizontal="left" wrapText="1" indent="1"/>
    </xf>
    <xf numFmtId="3" fontId="2" fillId="34" borderId="2" xfId="0" applyNumberFormat="1" applyFont="1" applyFill="1" applyBorder="1" applyAlignment="1">
      <alignment horizontal="center" shrinkToFit="1"/>
    </xf>
    <xf numFmtId="2" fontId="2" fillId="34" borderId="2" xfId="0" applyNumberFormat="1" applyFont="1" applyFill="1" applyBorder="1" applyAlignment="1">
      <alignment horizontal="center" shrinkToFit="1"/>
    </xf>
    <xf numFmtId="49" fontId="2" fillId="34" borderId="2" xfId="0" applyNumberFormat="1" applyFont="1" applyFill="1" applyBorder="1" applyAlignment="1">
      <alignment horizontal="center" shrinkToFit="1"/>
    </xf>
    <xf numFmtId="49" fontId="2" fillId="34" borderId="1" xfId="0" applyNumberFormat="1" applyFont="1" applyFill="1" applyBorder="1" applyAlignment="1">
      <alignment horizontal="left" wrapText="1" indent="1"/>
    </xf>
    <xf numFmtId="0" fontId="3" fillId="34" borderId="0" xfId="0" applyFont="1" applyFill="1" applyAlignment="1">
      <alignment horizontal="left" vertical="center"/>
    </xf>
    <xf numFmtId="0" fontId="2" fillId="34" borderId="16" xfId="0" applyFont="1" applyFill="1" applyBorder="1" applyAlignment="1">
      <alignment horizontal="left" wrapText="1" indent="1"/>
    </xf>
    <xf numFmtId="0" fontId="2" fillId="34" borderId="15" xfId="0" applyFont="1" applyFill="1" applyBorder="1" applyAlignment="1">
      <alignment horizontal="left" wrapText="1" indent="1"/>
    </xf>
    <xf numFmtId="0" fontId="3" fillId="34" borderId="0" xfId="0" applyFont="1" applyFill="1" applyBorder="1" applyAlignment="1">
      <alignment horizontal="right" vertical="center"/>
    </xf>
    <xf numFmtId="0" fontId="2" fillId="34" borderId="0" xfId="0" applyFont="1" applyFill="1" applyBorder="1" applyAlignment="1">
      <alignment horizontal="right"/>
    </xf>
    <xf numFmtId="164" fontId="3" fillId="34" borderId="2" xfId="0" applyNumberFormat="1" applyFont="1" applyFill="1" applyBorder="1" applyAlignment="1">
      <alignment horizontal="right" vertical="top"/>
    </xf>
    <xf numFmtId="0" fontId="21" fillId="34" borderId="0" xfId="0" applyFont="1" applyFill="1" applyBorder="1" applyAlignment="1">
      <alignment horizontal="left"/>
    </xf>
    <xf numFmtId="0" fontId="2" fillId="34" borderId="0" xfId="0" applyFont="1" applyFill="1" applyBorder="1" applyAlignment="1">
      <alignment horizontal="left"/>
    </xf>
    <xf numFmtId="0" fontId="3" fillId="34" borderId="2" xfId="0" applyFont="1" applyFill="1" applyBorder="1" applyAlignment="1">
      <alignment horizontal="left" vertical="center"/>
    </xf>
    <xf numFmtId="0" fontId="3" fillId="34" borderId="0" xfId="0" applyFont="1" applyFill="1" applyBorder="1" applyAlignment="1">
      <alignment horizontal="left" vertical="center"/>
    </xf>
    <xf numFmtId="0" fontId="3" fillId="34" borderId="2" xfId="0" applyFont="1" applyFill="1" applyBorder="1" applyAlignment="1">
      <alignment horizontal="right"/>
    </xf>
    <xf numFmtId="0" fontId="2" fillId="34" borderId="2" xfId="0" applyFont="1" applyFill="1" applyBorder="1" applyAlignment="1">
      <alignment horizontal="right" shrinkToFit="1"/>
    </xf>
    <xf numFmtId="49" fontId="3" fillId="34" borderId="2" xfId="0" applyNumberFormat="1" applyFont="1" applyFill="1" applyBorder="1" applyAlignment="1">
      <alignment horizontal="right"/>
    </xf>
    <xf numFmtId="49" fontId="2" fillId="34" borderId="2" xfId="0" applyNumberFormat="1" applyFont="1" applyFill="1" applyBorder="1" applyAlignment="1">
      <alignment horizontal="right" shrinkToFit="1"/>
    </xf>
    <xf numFmtId="165" fontId="2" fillId="34" borderId="2" xfId="0" applyNumberFormat="1" applyFont="1" applyFill="1" applyBorder="1" applyAlignment="1">
      <alignment horizontal="right" shrinkToFit="1"/>
    </xf>
    <xf numFmtId="165" fontId="3" fillId="34" borderId="0" xfId="0" applyNumberFormat="1" applyFont="1" applyFill="1" applyAlignment="1">
      <alignment horizontal="left" vertical="center"/>
    </xf>
    <xf numFmtId="49" fontId="3" fillId="34" borderId="18" xfId="44" applyNumberFormat="1" applyFont="1" applyFill="1" applyProtection="1">
      <alignment horizontal="center"/>
      <protection locked="0"/>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xf>
    <xf numFmtId="164" fontId="3" fillId="34" borderId="0" xfId="0" applyNumberFormat="1" applyFont="1" applyFill="1" applyBorder="1" applyAlignment="1">
      <alignment horizontal="right" vertical="center"/>
    </xf>
    <xf numFmtId="0" fontId="3" fillId="34" borderId="2" xfId="43" applyNumberFormat="1" applyFont="1" applyFill="1" applyBorder="1" applyProtection="1">
      <alignment horizontal="left" wrapText="1" indent="2"/>
      <protection locked="0"/>
    </xf>
    <xf numFmtId="49" fontId="3" fillId="34" borderId="2" xfId="44" applyNumberFormat="1" applyFont="1" applyFill="1" applyBorder="1" applyProtection="1">
      <alignment horizontal="center"/>
      <protection locked="0"/>
    </xf>
    <xf numFmtId="164" fontId="3" fillId="34" borderId="2" xfId="45" applyNumberFormat="1" applyFont="1" applyFill="1" applyBorder="1" applyProtection="1">
      <alignment horizontal="right" shrinkToFit="1"/>
      <protection locked="0"/>
    </xf>
    <xf numFmtId="164" fontId="3" fillId="0" borderId="0" xfId="0" applyNumberFormat="1" applyFont="1" applyFill="1" applyBorder="1" applyAlignment="1">
      <alignment horizontal="right" vertical="center"/>
    </xf>
    <xf numFmtId="164" fontId="3" fillId="34" borderId="18" xfId="45" applyNumberFormat="1" applyFont="1" applyFill="1" applyAlignment="1" applyProtection="1">
      <alignment shrinkToFit="1"/>
      <protection locked="0"/>
    </xf>
    <xf numFmtId="164" fontId="3" fillId="34" borderId="2" xfId="0" applyNumberFormat="1" applyFont="1" applyFill="1" applyBorder="1" applyAlignment="1"/>
    <xf numFmtId="164" fontId="3" fillId="34" borderId="19" xfId="45" applyNumberFormat="1" applyFont="1" applyFill="1" applyBorder="1" applyAlignment="1" applyProtection="1">
      <alignment shrinkToFit="1"/>
      <protection locked="0"/>
    </xf>
    <xf numFmtId="164" fontId="3" fillId="0" borderId="0" xfId="0" applyNumberFormat="1" applyFont="1" applyFill="1" applyAlignment="1">
      <alignment horizontal="left" vertical="center"/>
    </xf>
    <xf numFmtId="0" fontId="2" fillId="34" borderId="0" xfId="0" applyFont="1" applyFill="1" applyBorder="1" applyAlignment="1">
      <alignment wrapText="1"/>
    </xf>
    <xf numFmtId="0" fontId="3" fillId="34" borderId="0" xfId="0" applyFont="1" applyFill="1" applyBorder="1" applyAlignment="1">
      <alignment vertical="center"/>
    </xf>
    <xf numFmtId="0" fontId="2" fillId="34" borderId="0" xfId="0" applyFont="1" applyFill="1" applyBorder="1" applyAlignment="1">
      <alignment vertical="top" wrapText="1"/>
    </xf>
    <xf numFmtId="0" fontId="3" fillId="34" borderId="0" xfId="0" applyFont="1" applyFill="1" applyAlignment="1">
      <alignment vertical="center" wrapText="1"/>
    </xf>
    <xf numFmtId="0" fontId="21" fillId="34" borderId="12" xfId="0" applyFont="1" applyFill="1" applyBorder="1" applyAlignment="1"/>
    <xf numFmtId="0" fontId="3" fillId="34" borderId="12" xfId="0" applyFont="1" applyFill="1" applyBorder="1" applyAlignment="1">
      <alignment vertical="center"/>
    </xf>
    <xf numFmtId="164" fontId="3" fillId="34" borderId="2" xfId="0" applyNumberFormat="1" applyFont="1" applyFill="1" applyBorder="1" applyAlignment="1">
      <alignment horizontal="right"/>
    </xf>
    <xf numFmtId="165" fontId="3" fillId="34" borderId="2" xfId="0" applyNumberFormat="1" applyFont="1" applyFill="1" applyBorder="1" applyAlignment="1">
      <alignment horizontal="right" shrinkToFit="1"/>
    </xf>
    <xf numFmtId="0" fontId="2" fillId="34" borderId="0" xfId="0" applyFont="1" applyFill="1" applyBorder="1" applyAlignment="1">
      <alignment horizontal="left" vertical="top" wrapText="1"/>
    </xf>
    <xf numFmtId="0" fontId="2" fillId="34" borderId="0" xfId="0" applyFont="1" applyFill="1" applyBorder="1" applyAlignment="1">
      <alignment horizontal="center" wrapText="1"/>
    </xf>
    <xf numFmtId="0" fontId="2" fillId="34" borderId="0" xfId="0" applyFont="1" applyFill="1" applyBorder="1" applyAlignment="1">
      <alignment horizontal="left" vertical="top" wrapText="1"/>
    </xf>
    <xf numFmtId="0" fontId="3" fillId="34" borderId="2" xfId="0" applyFont="1" applyFill="1" applyBorder="1" applyAlignment="1">
      <alignment horizontal="center" vertical="top"/>
    </xf>
    <xf numFmtId="0" fontId="3" fillId="34" borderId="2" xfId="0" applyFont="1" applyFill="1" applyBorder="1" applyAlignment="1">
      <alignment horizontal="center" vertical="center"/>
    </xf>
    <xf numFmtId="0" fontId="3" fillId="34" borderId="2" xfId="0" applyFont="1" applyFill="1" applyBorder="1" applyAlignment="1">
      <alignment horizontal="left" vertical="top"/>
    </xf>
    <xf numFmtId="49" fontId="2" fillId="34" borderId="2" xfId="0" applyNumberFormat="1" applyFont="1" applyFill="1" applyBorder="1" applyAlignment="1">
      <alignment horizontal="center" vertical="center" shrinkToFit="1"/>
    </xf>
    <xf numFmtId="0" fontId="2" fillId="34" borderId="2" xfId="0" applyFont="1" applyFill="1" applyBorder="1" applyAlignment="1">
      <alignment horizontal="left" wrapText="1" indent="1"/>
    </xf>
  </cellXfs>
  <cellStyles count="46">
    <cellStyle name="20% - Акцент1" xfId="18" builtinId="30" customBuiltin="1"/>
    <cellStyle name="20% - Акцент2" xfId="22" builtinId="34" customBuiltin="1"/>
    <cellStyle name="20% - Акцент3" xfId="26" builtinId="38" customBuiltin="1"/>
    <cellStyle name="20% - Акцент4" xfId="30" builtinId="42" customBuiltin="1"/>
    <cellStyle name="20% - Акцент5" xfId="34" builtinId="46" customBuiltin="1"/>
    <cellStyle name="20% - Акцент6" xfId="38" builtinId="50" customBuiltin="1"/>
    <cellStyle name="40% - Акцент1" xfId="19" builtinId="31" customBuiltin="1"/>
    <cellStyle name="40% - Акцент2" xfId="23" builtinId="35" customBuiltin="1"/>
    <cellStyle name="40% - Акцент3" xfId="27" builtinId="39" customBuiltin="1"/>
    <cellStyle name="40% - Акцент4" xfId="31" builtinId="43" customBuiltin="1"/>
    <cellStyle name="40% - Акцент5" xfId="35" builtinId="47" customBuiltin="1"/>
    <cellStyle name="40% - Акцент6" xfId="39" builtinId="51" customBuiltin="1"/>
    <cellStyle name="60% - Акцент1" xfId="20" builtinId="32" customBuiltin="1"/>
    <cellStyle name="60% - Акцент2" xfId="24" builtinId="36" customBuiltin="1"/>
    <cellStyle name="60% - Акцент3" xfId="28" builtinId="40" customBuiltin="1"/>
    <cellStyle name="60% - Акцент4" xfId="32" builtinId="44" customBuiltin="1"/>
    <cellStyle name="60% - Акцент5" xfId="36" builtinId="48" customBuiltin="1"/>
    <cellStyle name="60% - Акцент6" xfId="40" builtinId="52" customBuiltin="1"/>
    <cellStyle name="xl32" xfId="43"/>
    <cellStyle name="xl46" xfId="44"/>
    <cellStyle name="xl54" xfId="45"/>
    <cellStyle name="Акцент1" xfId="17" builtinId="29" customBuiltin="1"/>
    <cellStyle name="Акцент2" xfId="21" builtinId="33" customBuiltin="1"/>
    <cellStyle name="Акцент3" xfId="25" builtinId="37" customBuiltin="1"/>
    <cellStyle name="Акцент4" xfId="29" builtinId="41" customBuiltin="1"/>
    <cellStyle name="Акцент5" xfId="33" builtinId="45" customBuiltin="1"/>
    <cellStyle name="Акцент6" xfId="37"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6"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Обычный 2" xfId="41"/>
    <cellStyle name="Плохой" xfId="7" builtinId="27" customBuiltin="1"/>
    <cellStyle name="Пояснение" xfId="15" builtinId="53" customBuiltin="1"/>
    <cellStyle name="Примечание 2" xfId="42"/>
    <cellStyle name="Связанная ячейка" xfId="12" builtinId="24" customBuiltin="1"/>
    <cellStyle name="Текст предупреждения" xfId="14" builtinId="11" customBuiltin="1"/>
    <cellStyle name="Хороший"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8"/>
  <sheetViews>
    <sheetView showGridLines="0" workbookViewId="0">
      <selection sqref="A1:F396"/>
    </sheetView>
  </sheetViews>
  <sheetFormatPr defaultRowHeight="16.5" x14ac:dyDescent="0.2"/>
  <cols>
    <col min="1" max="1" width="45.140625" style="3" customWidth="1"/>
    <col min="2" max="2" width="28.5703125" style="3" customWidth="1"/>
    <col min="3" max="3" width="24.7109375" style="3" customWidth="1"/>
    <col min="4" max="4" width="24.85546875" style="7" customWidth="1"/>
    <col min="5" max="5" width="17.7109375" style="3" customWidth="1"/>
    <col min="6" max="6" width="18.42578125" style="3" customWidth="1"/>
    <col min="7" max="7" width="14.140625" style="3" bestFit="1" customWidth="1"/>
    <col min="8" max="16384" width="9.140625" style="3"/>
  </cols>
  <sheetData>
    <row r="1" spans="1:9" ht="12.75" customHeight="1" x14ac:dyDescent="0.25">
      <c r="A1" s="28"/>
      <c r="B1" s="22"/>
      <c r="C1" s="50"/>
      <c r="D1" s="25"/>
      <c r="E1" s="50" t="s">
        <v>134</v>
      </c>
      <c r="F1" s="22"/>
    </row>
    <row r="2" spans="1:9" ht="12.75" customHeight="1" x14ac:dyDescent="0.25">
      <c r="A2" s="28"/>
      <c r="B2" s="22"/>
      <c r="C2" s="50"/>
      <c r="D2" s="25"/>
      <c r="E2" s="50"/>
      <c r="F2" s="22"/>
    </row>
    <row r="3" spans="1:9" ht="63" customHeight="1" x14ac:dyDescent="0.25">
      <c r="A3" s="28"/>
      <c r="B3" s="31"/>
      <c r="C3" s="31"/>
      <c r="D3" s="25"/>
      <c r="E3" s="60" t="s">
        <v>793</v>
      </c>
      <c r="F3" s="60"/>
    </row>
    <row r="4" spans="1:9" ht="14.1" customHeight="1" x14ac:dyDescent="0.25">
      <c r="A4" s="29"/>
      <c r="B4" s="29"/>
      <c r="C4" s="29"/>
      <c r="D4" s="26"/>
      <c r="E4" s="22"/>
      <c r="F4" s="22"/>
    </row>
    <row r="5" spans="1:9" ht="15.75" hidden="1" customHeight="1" x14ac:dyDescent="0.25">
      <c r="A5" s="29"/>
      <c r="B5" s="31" t="s">
        <v>333</v>
      </c>
      <c r="C5" s="31"/>
      <c r="D5" s="25"/>
      <c r="E5" s="22"/>
      <c r="F5" s="22"/>
    </row>
    <row r="6" spans="1:9" ht="33" customHeight="1" x14ac:dyDescent="0.25">
      <c r="A6" s="59" t="s">
        <v>402</v>
      </c>
      <c r="B6" s="59"/>
      <c r="C6" s="59"/>
      <c r="D6" s="59"/>
      <c r="E6" s="59"/>
      <c r="F6" s="59"/>
    </row>
    <row r="7" spans="1:9" x14ac:dyDescent="0.25">
      <c r="A7" s="50"/>
      <c r="B7" s="50"/>
      <c r="C7" s="50"/>
      <c r="D7" s="5"/>
      <c r="E7" s="22"/>
      <c r="F7" s="22"/>
    </row>
    <row r="8" spans="1:9" ht="17.100000000000001" customHeight="1" x14ac:dyDescent="0.25">
      <c r="A8" s="54"/>
      <c r="B8" s="55"/>
      <c r="C8" s="51"/>
      <c r="E8" s="22"/>
      <c r="F8" s="8" t="s">
        <v>2</v>
      </c>
    </row>
    <row r="9" spans="1:9" ht="101.25" customHeight="1" x14ac:dyDescent="0.2">
      <c r="A9" s="9" t="s">
        <v>0</v>
      </c>
      <c r="B9" s="10" t="s">
        <v>1</v>
      </c>
      <c r="C9" s="10" t="s">
        <v>800</v>
      </c>
      <c r="D9" s="11" t="s">
        <v>797</v>
      </c>
      <c r="E9" s="61" t="s">
        <v>798</v>
      </c>
      <c r="F9" s="61" t="s">
        <v>799</v>
      </c>
    </row>
    <row r="10" spans="1:9" x14ac:dyDescent="0.2">
      <c r="A10" s="12">
        <v>1</v>
      </c>
      <c r="B10" s="12">
        <v>2</v>
      </c>
      <c r="C10" s="12"/>
      <c r="D10" s="12">
        <v>3</v>
      </c>
      <c r="E10" s="30"/>
      <c r="F10" s="30"/>
    </row>
    <row r="11" spans="1:9" x14ac:dyDescent="0.2">
      <c r="A11" s="1" t="s">
        <v>90</v>
      </c>
      <c r="B11" s="62" t="s">
        <v>91</v>
      </c>
      <c r="C11" s="4">
        <f>C13+C25+C33+C44+C50+C58+C69+C79+C85+C127+C146+C151+C156+C163+C206+C239+C272+C304+C367+C373+C75+C137+C141+C391</f>
        <v>1273371.8810000001</v>
      </c>
      <c r="D11" s="4">
        <f>D13+D25+D33+D44+D50+D58+D69+D79+D85+D127+D146+D151+D156+D163+D206+D239+D272+D304+D367+D373+D75+D137+D141+D391</f>
        <v>1911472.1010000003</v>
      </c>
      <c r="E11" s="4">
        <f>E13+E25+E33+E44+E50+E58+E69+E79+E85+E127+E146+E151+E156+E163+E206+E239+E272+E304+E367+E373+E75+E137+E141+E391</f>
        <v>1911472.1010000003</v>
      </c>
      <c r="F11" s="4">
        <f>F13+F25+F33+F44+F50+F58+F69+F79+F85+F127+F146+F151+F156+F163+F206+F239+F272+F304+F367+F373+F75+F137+F141+F391</f>
        <v>1920708.6088999999</v>
      </c>
      <c r="H11" s="49"/>
    </row>
    <row r="12" spans="1:9" x14ac:dyDescent="0.2">
      <c r="A12" s="1" t="s">
        <v>92</v>
      </c>
      <c r="B12" s="63"/>
      <c r="C12" s="27"/>
      <c r="D12" s="27"/>
      <c r="E12" s="27"/>
      <c r="F12" s="27"/>
    </row>
    <row r="13" spans="1:9" ht="33" x14ac:dyDescent="0.2">
      <c r="A13" s="1" t="s">
        <v>109</v>
      </c>
      <c r="B13" s="2" t="s">
        <v>12</v>
      </c>
      <c r="C13" s="4">
        <f t="shared" ref="C13:F15" si="0">C14</f>
        <v>1706</v>
      </c>
      <c r="D13" s="4">
        <f t="shared" si="0"/>
        <v>6604.7129999999997</v>
      </c>
      <c r="E13" s="4">
        <f t="shared" si="0"/>
        <v>6604.7129999999997</v>
      </c>
      <c r="F13" s="4">
        <f t="shared" si="0"/>
        <v>6630.124960000001</v>
      </c>
    </row>
    <row r="14" spans="1:9" ht="33" x14ac:dyDescent="0.2">
      <c r="A14" s="1" t="s">
        <v>13</v>
      </c>
      <c r="B14" s="2" t="s">
        <v>14</v>
      </c>
      <c r="C14" s="4">
        <f t="shared" si="0"/>
        <v>1706</v>
      </c>
      <c r="D14" s="4">
        <f t="shared" si="0"/>
        <v>6604.7129999999997</v>
      </c>
      <c r="E14" s="4">
        <f t="shared" si="0"/>
        <v>6604.7129999999997</v>
      </c>
      <c r="F14" s="4">
        <f t="shared" si="0"/>
        <v>6630.124960000001</v>
      </c>
      <c r="G14" s="49"/>
      <c r="I14" s="49"/>
    </row>
    <row r="15" spans="1:9" ht="33" x14ac:dyDescent="0.2">
      <c r="A15" s="1" t="s">
        <v>15</v>
      </c>
      <c r="B15" s="2" t="s">
        <v>16</v>
      </c>
      <c r="C15" s="4">
        <f t="shared" si="0"/>
        <v>1706</v>
      </c>
      <c r="D15" s="4">
        <f t="shared" si="0"/>
        <v>6604.7129999999997</v>
      </c>
      <c r="E15" s="4">
        <f t="shared" si="0"/>
        <v>6604.7129999999997</v>
      </c>
      <c r="F15" s="4">
        <f t="shared" si="0"/>
        <v>6630.124960000001</v>
      </c>
    </row>
    <row r="16" spans="1:9" ht="33" x14ac:dyDescent="0.2">
      <c r="A16" s="1" t="s">
        <v>17</v>
      </c>
      <c r="B16" s="2" t="s">
        <v>18</v>
      </c>
      <c r="C16" s="4">
        <f>C17</f>
        <v>1706</v>
      </c>
      <c r="D16" s="4">
        <f>D17</f>
        <v>6604.7129999999997</v>
      </c>
      <c r="E16" s="4">
        <f>E17</f>
        <v>6604.7129999999997</v>
      </c>
      <c r="F16" s="4">
        <f>F17+F19+F21+F23</f>
        <v>6630.124960000001</v>
      </c>
    </row>
    <row r="17" spans="1:6" ht="49.5" x14ac:dyDescent="0.2">
      <c r="A17" s="1" t="s">
        <v>19</v>
      </c>
      <c r="B17" s="2" t="s">
        <v>20</v>
      </c>
      <c r="C17" s="4">
        <v>1706</v>
      </c>
      <c r="D17" s="4">
        <v>6604.7129999999997</v>
      </c>
      <c r="E17" s="4">
        <v>6604.7129999999997</v>
      </c>
      <c r="F17" s="4">
        <f>F18</f>
        <v>434.74511999999999</v>
      </c>
    </row>
    <row r="18" spans="1:6" ht="115.5" x14ac:dyDescent="0.2">
      <c r="A18" s="1" t="s">
        <v>835</v>
      </c>
      <c r="B18" s="2" t="s">
        <v>836</v>
      </c>
      <c r="C18" s="4">
        <v>0</v>
      </c>
      <c r="D18" s="4">
        <v>0</v>
      </c>
      <c r="E18" s="4">
        <v>0</v>
      </c>
      <c r="F18" s="4">
        <v>434.74511999999999</v>
      </c>
    </row>
    <row r="19" spans="1:6" ht="49.5" x14ac:dyDescent="0.2">
      <c r="A19" s="1" t="s">
        <v>837</v>
      </c>
      <c r="B19" s="2" t="s">
        <v>838</v>
      </c>
      <c r="C19" s="4">
        <f t="shared" ref="C19:E19" si="1">C20</f>
        <v>0</v>
      </c>
      <c r="D19" s="4">
        <f t="shared" si="1"/>
        <v>0</v>
      </c>
      <c r="E19" s="4">
        <f t="shared" si="1"/>
        <v>0</v>
      </c>
      <c r="F19" s="4">
        <f>F20</f>
        <v>7.4243500000000004</v>
      </c>
    </row>
    <row r="20" spans="1:6" ht="115.5" x14ac:dyDescent="0.2">
      <c r="A20" s="1" t="s">
        <v>839</v>
      </c>
      <c r="B20" s="2" t="s">
        <v>840</v>
      </c>
      <c r="C20" s="4">
        <v>0</v>
      </c>
      <c r="D20" s="4">
        <v>0</v>
      </c>
      <c r="E20" s="4">
        <v>0</v>
      </c>
      <c r="F20" s="4">
        <v>7.4243500000000004</v>
      </c>
    </row>
    <row r="21" spans="1:6" ht="33" x14ac:dyDescent="0.2">
      <c r="A21" s="1" t="s">
        <v>841</v>
      </c>
      <c r="B21" s="2" t="s">
        <v>842</v>
      </c>
      <c r="C21" s="4">
        <f t="shared" ref="C21:E21" si="2">C22</f>
        <v>0</v>
      </c>
      <c r="D21" s="4">
        <f t="shared" si="2"/>
        <v>0</v>
      </c>
      <c r="E21" s="4">
        <f t="shared" si="2"/>
        <v>0</v>
      </c>
      <c r="F21" s="4">
        <f>F22</f>
        <v>1047.32133</v>
      </c>
    </row>
    <row r="22" spans="1:6" ht="99" x14ac:dyDescent="0.2">
      <c r="A22" s="1" t="s">
        <v>843</v>
      </c>
      <c r="B22" s="2" t="s">
        <v>844</v>
      </c>
      <c r="C22" s="4">
        <v>0</v>
      </c>
      <c r="D22" s="4">
        <v>0</v>
      </c>
      <c r="E22" s="4">
        <v>0</v>
      </c>
      <c r="F22" s="4">
        <v>1047.32133</v>
      </c>
    </row>
    <row r="23" spans="1:6" ht="33" x14ac:dyDescent="0.2">
      <c r="A23" s="1" t="s">
        <v>845</v>
      </c>
      <c r="B23" s="2" t="s">
        <v>846</v>
      </c>
      <c r="C23" s="4">
        <f t="shared" ref="C23:E23" si="3">C24</f>
        <v>0</v>
      </c>
      <c r="D23" s="4">
        <f t="shared" si="3"/>
        <v>0</v>
      </c>
      <c r="E23" s="4">
        <f t="shared" si="3"/>
        <v>0</v>
      </c>
      <c r="F23" s="4">
        <f>F24</f>
        <v>5140.6341600000005</v>
      </c>
    </row>
    <row r="24" spans="1:6" ht="99" x14ac:dyDescent="0.2">
      <c r="A24" s="1" t="s">
        <v>847</v>
      </c>
      <c r="B24" s="2" t="s">
        <v>848</v>
      </c>
      <c r="C24" s="4">
        <v>0</v>
      </c>
      <c r="D24" s="4">
        <v>0</v>
      </c>
      <c r="E24" s="4">
        <v>0</v>
      </c>
      <c r="F24" s="4">
        <v>5140.6341600000005</v>
      </c>
    </row>
    <row r="25" spans="1:6" ht="33" x14ac:dyDescent="0.2">
      <c r="A25" s="1" t="s">
        <v>24</v>
      </c>
      <c r="B25" s="2" t="s">
        <v>25</v>
      </c>
      <c r="C25" s="4">
        <f t="shared" ref="C25:F26" si="4">C26</f>
        <v>85</v>
      </c>
      <c r="D25" s="4">
        <f t="shared" si="4"/>
        <v>159.63299999999998</v>
      </c>
      <c r="E25" s="4">
        <f t="shared" si="4"/>
        <v>159.63299999999998</v>
      </c>
      <c r="F25" s="4">
        <f t="shared" si="4"/>
        <v>166.99199999999999</v>
      </c>
    </row>
    <row r="26" spans="1:6" ht="33" x14ac:dyDescent="0.2">
      <c r="A26" s="1" t="s">
        <v>13</v>
      </c>
      <c r="B26" s="2" t="s">
        <v>26</v>
      </c>
      <c r="C26" s="4">
        <f t="shared" si="4"/>
        <v>85</v>
      </c>
      <c r="D26" s="4">
        <f t="shared" si="4"/>
        <v>159.63299999999998</v>
      </c>
      <c r="E26" s="4">
        <f t="shared" si="4"/>
        <v>159.63299999999998</v>
      </c>
      <c r="F26" s="4">
        <f t="shared" si="4"/>
        <v>166.99199999999999</v>
      </c>
    </row>
    <row r="27" spans="1:6" ht="33" x14ac:dyDescent="0.2">
      <c r="A27" s="1" t="s">
        <v>21</v>
      </c>
      <c r="B27" s="2" t="s">
        <v>27</v>
      </c>
      <c r="C27" s="4">
        <f>C28+C31</f>
        <v>85</v>
      </c>
      <c r="D27" s="4">
        <f>D28+D31</f>
        <v>159.63299999999998</v>
      </c>
      <c r="E27" s="4">
        <f>E28+E31</f>
        <v>159.63299999999998</v>
      </c>
      <c r="F27" s="4">
        <f>F28+F31</f>
        <v>166.99199999999999</v>
      </c>
    </row>
    <row r="28" spans="1:6" ht="198" x14ac:dyDescent="0.2">
      <c r="A28" s="1" t="s">
        <v>22</v>
      </c>
      <c r="B28" s="2" t="s">
        <v>28</v>
      </c>
      <c r="C28" s="4">
        <f>C29+C30</f>
        <v>85</v>
      </c>
      <c r="D28" s="4">
        <f>D29+D30</f>
        <v>152.55799999999999</v>
      </c>
      <c r="E28" s="4">
        <f>E29+E30</f>
        <v>152.55799999999999</v>
      </c>
      <c r="F28" s="4">
        <f>F29+F30</f>
        <v>159.917</v>
      </c>
    </row>
    <row r="29" spans="1:6" ht="66" x14ac:dyDescent="0.2">
      <c r="A29" s="1" t="s">
        <v>3</v>
      </c>
      <c r="B29" s="2" t="s">
        <v>4</v>
      </c>
      <c r="C29" s="4">
        <v>5</v>
      </c>
      <c r="D29" s="4">
        <v>27</v>
      </c>
      <c r="E29" s="4">
        <v>27</v>
      </c>
      <c r="F29" s="4">
        <v>27</v>
      </c>
    </row>
    <row r="30" spans="1:6" ht="66" x14ac:dyDescent="0.2">
      <c r="A30" s="1" t="s">
        <v>29</v>
      </c>
      <c r="B30" s="2" t="s">
        <v>30</v>
      </c>
      <c r="C30" s="4">
        <v>80</v>
      </c>
      <c r="D30" s="4">
        <v>125.55800000000001</v>
      </c>
      <c r="E30" s="4">
        <v>125.55800000000001</v>
      </c>
      <c r="F30" s="4">
        <v>132.917</v>
      </c>
    </row>
    <row r="31" spans="1:6" ht="33" x14ac:dyDescent="0.2">
      <c r="A31" s="1" t="s">
        <v>762</v>
      </c>
      <c r="B31" s="2" t="s">
        <v>764</v>
      </c>
      <c r="C31" s="4">
        <f>C32</f>
        <v>0</v>
      </c>
      <c r="D31" s="4">
        <f>D32</f>
        <v>7.0750000000000002</v>
      </c>
      <c r="E31" s="4">
        <f>E32</f>
        <v>7.0750000000000002</v>
      </c>
      <c r="F31" s="4">
        <f>F32</f>
        <v>7.0750000000000002</v>
      </c>
    </row>
    <row r="32" spans="1:6" ht="66" x14ac:dyDescent="0.2">
      <c r="A32" s="1" t="s">
        <v>763</v>
      </c>
      <c r="B32" s="2" t="s">
        <v>765</v>
      </c>
      <c r="C32" s="4">
        <v>0</v>
      </c>
      <c r="D32" s="4">
        <v>7.0750000000000002</v>
      </c>
      <c r="E32" s="4">
        <v>7.0750000000000002</v>
      </c>
      <c r="F32" s="4">
        <v>7.0750000000000002</v>
      </c>
    </row>
    <row r="33" spans="1:6" x14ac:dyDescent="0.2">
      <c r="A33" s="30" t="s">
        <v>110</v>
      </c>
      <c r="B33" s="2" t="s">
        <v>31</v>
      </c>
      <c r="C33" s="4">
        <f t="shared" ref="C33:F34" si="5">C34</f>
        <v>3380</v>
      </c>
      <c r="D33" s="4">
        <f t="shared" si="5"/>
        <v>4681.4359999999997</v>
      </c>
      <c r="E33" s="4">
        <f t="shared" si="5"/>
        <v>4681.4359999999997</v>
      </c>
      <c r="F33" s="4">
        <f t="shared" si="5"/>
        <v>4858.0050000000001</v>
      </c>
    </row>
    <row r="34" spans="1:6" ht="33" x14ac:dyDescent="0.2">
      <c r="A34" s="1" t="s">
        <v>13</v>
      </c>
      <c r="B34" s="2" t="s">
        <v>32</v>
      </c>
      <c r="C34" s="4">
        <f t="shared" si="5"/>
        <v>3380</v>
      </c>
      <c r="D34" s="4">
        <f t="shared" si="5"/>
        <v>4681.4359999999997</v>
      </c>
      <c r="E34" s="4">
        <f t="shared" si="5"/>
        <v>4681.4359999999997</v>
      </c>
      <c r="F34" s="4">
        <f t="shared" si="5"/>
        <v>4858.0050000000001</v>
      </c>
    </row>
    <row r="35" spans="1:6" ht="33" x14ac:dyDescent="0.2">
      <c r="A35" s="1" t="s">
        <v>21</v>
      </c>
      <c r="B35" s="2" t="s">
        <v>33</v>
      </c>
      <c r="C35" s="4">
        <f>C36+C40+C41+C38</f>
        <v>3380</v>
      </c>
      <c r="D35" s="4">
        <f t="shared" ref="D35:F35" si="6">D36+D40+D41+D38</f>
        <v>4681.4359999999997</v>
      </c>
      <c r="E35" s="4">
        <f t="shared" si="6"/>
        <v>4681.4359999999997</v>
      </c>
      <c r="F35" s="4">
        <f t="shared" si="6"/>
        <v>4858.0050000000001</v>
      </c>
    </row>
    <row r="36" spans="1:6" ht="198" x14ac:dyDescent="0.2">
      <c r="A36" s="1" t="s">
        <v>22</v>
      </c>
      <c r="B36" s="2" t="s">
        <v>34</v>
      </c>
      <c r="C36" s="4">
        <f>C37</f>
        <v>400</v>
      </c>
      <c r="D36" s="4">
        <f>D37</f>
        <v>794.13499999999999</v>
      </c>
      <c r="E36" s="4">
        <f>E37</f>
        <v>794.13499999999999</v>
      </c>
      <c r="F36" s="4">
        <f>F37</f>
        <v>794.13499999999999</v>
      </c>
    </row>
    <row r="37" spans="1:6" ht="66" x14ac:dyDescent="0.2">
      <c r="A37" s="1" t="s">
        <v>29</v>
      </c>
      <c r="B37" s="2" t="s">
        <v>35</v>
      </c>
      <c r="C37" s="4">
        <v>400</v>
      </c>
      <c r="D37" s="4">
        <v>794.13499999999999</v>
      </c>
      <c r="E37" s="4">
        <v>794.13499999999999</v>
      </c>
      <c r="F37" s="4">
        <v>794.13499999999999</v>
      </c>
    </row>
    <row r="38" spans="1:6" ht="33" x14ac:dyDescent="0.2">
      <c r="A38" s="1" t="s">
        <v>849</v>
      </c>
      <c r="B38" s="2" t="s">
        <v>850</v>
      </c>
      <c r="C38" s="4">
        <f>C39</f>
        <v>15</v>
      </c>
      <c r="D38" s="4">
        <f t="shared" ref="D38:F38" si="7">D39</f>
        <v>0</v>
      </c>
      <c r="E38" s="4">
        <f t="shared" si="7"/>
        <v>0</v>
      </c>
      <c r="F38" s="4">
        <f t="shared" si="7"/>
        <v>0</v>
      </c>
    </row>
    <row r="39" spans="1:6" ht="66" x14ac:dyDescent="0.2">
      <c r="A39" s="1" t="s">
        <v>851</v>
      </c>
      <c r="B39" s="2" t="s">
        <v>852</v>
      </c>
      <c r="C39" s="4">
        <v>15</v>
      </c>
      <c r="D39" s="4">
        <v>0</v>
      </c>
      <c r="E39" s="4">
        <v>0</v>
      </c>
      <c r="F39" s="4">
        <v>0</v>
      </c>
    </row>
    <row r="40" spans="1:6" ht="115.5" x14ac:dyDescent="0.2">
      <c r="A40" s="1" t="s">
        <v>36</v>
      </c>
      <c r="B40" s="2" t="s">
        <v>37</v>
      </c>
      <c r="C40" s="4">
        <v>70</v>
      </c>
      <c r="D40" s="4">
        <v>146.27799999999999</v>
      </c>
      <c r="E40" s="4">
        <v>146.27799999999999</v>
      </c>
      <c r="F40" s="4">
        <v>157.279</v>
      </c>
    </row>
    <row r="41" spans="1:6" ht="49.5" x14ac:dyDescent="0.2">
      <c r="A41" s="1" t="s">
        <v>38</v>
      </c>
      <c r="B41" s="2" t="s">
        <v>39</v>
      </c>
      <c r="C41" s="4">
        <f t="shared" ref="C41:F42" si="8">C42</f>
        <v>2895</v>
      </c>
      <c r="D41" s="4">
        <f t="shared" si="8"/>
        <v>3741.0230000000001</v>
      </c>
      <c r="E41" s="4">
        <f t="shared" si="8"/>
        <v>3741.0230000000001</v>
      </c>
      <c r="F41" s="4">
        <f t="shared" si="8"/>
        <v>3906.5909999999999</v>
      </c>
    </row>
    <row r="42" spans="1:6" ht="66" x14ac:dyDescent="0.2">
      <c r="A42" s="1" t="s">
        <v>40</v>
      </c>
      <c r="B42" s="2" t="s">
        <v>41</v>
      </c>
      <c r="C42" s="4">
        <f t="shared" si="8"/>
        <v>2895</v>
      </c>
      <c r="D42" s="4">
        <f t="shared" si="8"/>
        <v>3741.0230000000001</v>
      </c>
      <c r="E42" s="4">
        <f t="shared" si="8"/>
        <v>3741.0230000000001</v>
      </c>
      <c r="F42" s="4">
        <f t="shared" si="8"/>
        <v>3906.5909999999999</v>
      </c>
    </row>
    <row r="43" spans="1:6" ht="132" x14ac:dyDescent="0.2">
      <c r="A43" s="1" t="s">
        <v>5</v>
      </c>
      <c r="B43" s="2" t="s">
        <v>93</v>
      </c>
      <c r="C43" s="4">
        <v>2895</v>
      </c>
      <c r="D43" s="4">
        <v>3741.0230000000001</v>
      </c>
      <c r="E43" s="4">
        <v>3741.0230000000001</v>
      </c>
      <c r="F43" s="4">
        <v>3906.5909999999999</v>
      </c>
    </row>
    <row r="44" spans="1:6" ht="33" x14ac:dyDescent="0.2">
      <c r="A44" s="1" t="s">
        <v>111</v>
      </c>
      <c r="B44" s="2" t="s">
        <v>42</v>
      </c>
      <c r="C44" s="4">
        <f t="shared" ref="C44:F48" si="9">C45</f>
        <v>0</v>
      </c>
      <c r="D44" s="4">
        <f t="shared" si="9"/>
        <v>22.5</v>
      </c>
      <c r="E44" s="4">
        <f t="shared" si="9"/>
        <v>22.5</v>
      </c>
      <c r="F44" s="4">
        <f t="shared" si="9"/>
        <v>22.5</v>
      </c>
    </row>
    <row r="45" spans="1:6" ht="33" x14ac:dyDescent="0.2">
      <c r="A45" s="1" t="s">
        <v>13</v>
      </c>
      <c r="B45" s="2" t="s">
        <v>794</v>
      </c>
      <c r="C45" s="4">
        <f t="shared" si="9"/>
        <v>0</v>
      </c>
      <c r="D45" s="4">
        <f t="shared" si="9"/>
        <v>22.5</v>
      </c>
      <c r="E45" s="4">
        <f t="shared" si="9"/>
        <v>22.5</v>
      </c>
      <c r="F45" s="4">
        <f t="shared" si="9"/>
        <v>22.5</v>
      </c>
    </row>
    <row r="46" spans="1:6" ht="33" x14ac:dyDescent="0.2">
      <c r="A46" s="1" t="s">
        <v>21</v>
      </c>
      <c r="B46" s="2" t="s">
        <v>795</v>
      </c>
      <c r="C46" s="4">
        <f t="shared" si="9"/>
        <v>0</v>
      </c>
      <c r="D46" s="4">
        <f t="shared" si="9"/>
        <v>22.5</v>
      </c>
      <c r="E46" s="4">
        <f t="shared" si="9"/>
        <v>22.5</v>
      </c>
      <c r="F46" s="4">
        <f t="shared" si="9"/>
        <v>22.5</v>
      </c>
    </row>
    <row r="47" spans="1:6" ht="49.5" x14ac:dyDescent="0.2">
      <c r="A47" s="1" t="s">
        <v>38</v>
      </c>
      <c r="B47" s="2" t="s">
        <v>796</v>
      </c>
      <c r="C47" s="4">
        <f t="shared" si="9"/>
        <v>0</v>
      </c>
      <c r="D47" s="4">
        <f t="shared" si="9"/>
        <v>22.5</v>
      </c>
      <c r="E47" s="4">
        <f t="shared" si="9"/>
        <v>22.5</v>
      </c>
      <c r="F47" s="4">
        <f t="shared" si="9"/>
        <v>22.5</v>
      </c>
    </row>
    <row r="48" spans="1:6" ht="66" x14ac:dyDescent="0.2">
      <c r="A48" s="1" t="s">
        <v>40</v>
      </c>
      <c r="B48" s="2" t="s">
        <v>787</v>
      </c>
      <c r="C48" s="4">
        <f t="shared" si="9"/>
        <v>0</v>
      </c>
      <c r="D48" s="4">
        <f t="shared" si="9"/>
        <v>22.5</v>
      </c>
      <c r="E48" s="4">
        <f t="shared" si="9"/>
        <v>22.5</v>
      </c>
      <c r="F48" s="4">
        <f t="shared" si="9"/>
        <v>22.5</v>
      </c>
    </row>
    <row r="49" spans="1:6" ht="132" x14ac:dyDescent="0.2">
      <c r="A49" s="1" t="s">
        <v>785</v>
      </c>
      <c r="B49" s="2" t="s">
        <v>786</v>
      </c>
      <c r="C49" s="4">
        <v>0</v>
      </c>
      <c r="D49" s="4">
        <v>22.5</v>
      </c>
      <c r="E49" s="4">
        <v>22.5</v>
      </c>
      <c r="F49" s="4">
        <v>22.5</v>
      </c>
    </row>
    <row r="50" spans="1:6" x14ac:dyDescent="0.2">
      <c r="A50" s="1" t="s">
        <v>112</v>
      </c>
      <c r="B50" s="2" t="s">
        <v>135</v>
      </c>
      <c r="C50" s="4">
        <f t="shared" ref="C50:F52" si="10">C51</f>
        <v>8619.5640000000003</v>
      </c>
      <c r="D50" s="4">
        <f t="shared" si="10"/>
        <v>9519.5640000000003</v>
      </c>
      <c r="E50" s="4">
        <f t="shared" si="10"/>
        <v>9519.5640000000003</v>
      </c>
      <c r="F50" s="4">
        <f t="shared" si="10"/>
        <v>9800.10095</v>
      </c>
    </row>
    <row r="51" spans="1:6" ht="33" x14ac:dyDescent="0.2">
      <c r="A51" s="1" t="s">
        <v>13</v>
      </c>
      <c r="B51" s="2" t="s">
        <v>136</v>
      </c>
      <c r="C51" s="4">
        <f t="shared" si="10"/>
        <v>8619.5640000000003</v>
      </c>
      <c r="D51" s="4">
        <f t="shared" si="10"/>
        <v>9519.5640000000003</v>
      </c>
      <c r="E51" s="4">
        <f t="shared" si="10"/>
        <v>9519.5640000000003</v>
      </c>
      <c r="F51" s="4">
        <f t="shared" si="10"/>
        <v>9800.10095</v>
      </c>
    </row>
    <row r="52" spans="1:6" ht="66" x14ac:dyDescent="0.2">
      <c r="A52" s="1" t="s">
        <v>43</v>
      </c>
      <c r="B52" s="2" t="s">
        <v>137</v>
      </c>
      <c r="C52" s="4">
        <f t="shared" si="10"/>
        <v>8619.5640000000003</v>
      </c>
      <c r="D52" s="4">
        <f t="shared" si="10"/>
        <v>9519.5640000000003</v>
      </c>
      <c r="E52" s="4">
        <f t="shared" si="10"/>
        <v>9519.5640000000003</v>
      </c>
      <c r="F52" s="4">
        <f t="shared" si="10"/>
        <v>9800.10095</v>
      </c>
    </row>
    <row r="53" spans="1:6" ht="49.5" x14ac:dyDescent="0.2">
      <c r="A53" s="1" t="s">
        <v>44</v>
      </c>
      <c r="B53" s="2" t="s">
        <v>138</v>
      </c>
      <c r="C53" s="4">
        <f t="shared" ref="C53:E53" si="11">C54+C55+C56+C57</f>
        <v>8619.5640000000003</v>
      </c>
      <c r="D53" s="4">
        <f t="shared" si="11"/>
        <v>9519.5640000000003</v>
      </c>
      <c r="E53" s="4">
        <f t="shared" si="11"/>
        <v>9519.5640000000003</v>
      </c>
      <c r="F53" s="4">
        <f>F54+F55+F56+F57</f>
        <v>9800.10095</v>
      </c>
    </row>
    <row r="54" spans="1:6" ht="115.5" x14ac:dyDescent="0.2">
      <c r="A54" s="1" t="s">
        <v>113</v>
      </c>
      <c r="B54" s="2" t="s">
        <v>350</v>
      </c>
      <c r="C54" s="4">
        <v>2695.4670000000001</v>
      </c>
      <c r="D54" s="4">
        <v>3595.4670000000001</v>
      </c>
      <c r="E54" s="4">
        <v>3595.4670000000001</v>
      </c>
      <c r="F54" s="4">
        <v>3350.2539999999999</v>
      </c>
    </row>
    <row r="55" spans="1:6" ht="148.5" x14ac:dyDescent="0.2">
      <c r="A55" s="1" t="s">
        <v>114</v>
      </c>
      <c r="B55" s="2" t="s">
        <v>351</v>
      </c>
      <c r="C55" s="4">
        <v>40.947000000000003</v>
      </c>
      <c r="D55" s="4">
        <v>40.947000000000003</v>
      </c>
      <c r="E55" s="4">
        <v>40.947000000000003</v>
      </c>
      <c r="F55" s="4">
        <v>51.14</v>
      </c>
    </row>
    <row r="56" spans="1:6" ht="132" x14ac:dyDescent="0.2">
      <c r="A56" s="1" t="s">
        <v>115</v>
      </c>
      <c r="B56" s="2" t="s">
        <v>352</v>
      </c>
      <c r="C56" s="4">
        <v>5883.15</v>
      </c>
      <c r="D56" s="4">
        <v>5883.15</v>
      </c>
      <c r="E56" s="4">
        <v>5883.15</v>
      </c>
      <c r="F56" s="4">
        <v>6894.924</v>
      </c>
    </row>
    <row r="57" spans="1:6" ht="115.5" x14ac:dyDescent="0.2">
      <c r="A57" s="1" t="s">
        <v>812</v>
      </c>
      <c r="B57" s="2" t="s">
        <v>813</v>
      </c>
      <c r="C57" s="4">
        <v>0</v>
      </c>
      <c r="D57" s="4">
        <v>0</v>
      </c>
      <c r="E57" s="4">
        <v>0</v>
      </c>
      <c r="F57" s="4">
        <v>-496.21704999999997</v>
      </c>
    </row>
    <row r="58" spans="1:6" ht="49.5" x14ac:dyDescent="0.2">
      <c r="A58" s="1" t="s">
        <v>116</v>
      </c>
      <c r="B58" s="2" t="s">
        <v>139</v>
      </c>
      <c r="C58" s="4">
        <f t="shared" ref="C58:F59" si="12">C59</f>
        <v>933</v>
      </c>
      <c r="D58" s="4">
        <f t="shared" si="12"/>
        <v>553.02499999999998</v>
      </c>
      <c r="E58" s="4">
        <f t="shared" si="12"/>
        <v>553.02499999999998</v>
      </c>
      <c r="F58" s="4">
        <f t="shared" si="12"/>
        <v>613.02499999999998</v>
      </c>
    </row>
    <row r="59" spans="1:6" ht="33" x14ac:dyDescent="0.2">
      <c r="A59" s="1" t="s">
        <v>13</v>
      </c>
      <c r="B59" s="2" t="s">
        <v>140</v>
      </c>
      <c r="C59" s="4">
        <f t="shared" si="12"/>
        <v>933</v>
      </c>
      <c r="D59" s="4">
        <f t="shared" si="12"/>
        <v>553.02499999999998</v>
      </c>
      <c r="E59" s="4">
        <f t="shared" si="12"/>
        <v>553.02499999999998</v>
      </c>
      <c r="F59" s="4">
        <f t="shared" si="12"/>
        <v>613.02499999999998</v>
      </c>
    </row>
    <row r="60" spans="1:6" ht="33" x14ac:dyDescent="0.2">
      <c r="A60" s="1" t="s">
        <v>21</v>
      </c>
      <c r="B60" s="2" t="s">
        <v>141</v>
      </c>
      <c r="C60" s="4">
        <f>C61+C63+C66+C64</f>
        <v>933</v>
      </c>
      <c r="D60" s="4">
        <f>D61+D63+D66+D64</f>
        <v>553.02499999999998</v>
      </c>
      <c r="E60" s="4">
        <f>E61+E63+E66+E64</f>
        <v>553.02499999999998</v>
      </c>
      <c r="F60" s="4">
        <f>F61+F63+F66+F64</f>
        <v>613.02499999999998</v>
      </c>
    </row>
    <row r="61" spans="1:6" ht="198" x14ac:dyDescent="0.2">
      <c r="A61" s="1" t="s">
        <v>22</v>
      </c>
      <c r="B61" s="2" t="s">
        <v>353</v>
      </c>
      <c r="C61" s="4">
        <f>C62</f>
        <v>0</v>
      </c>
      <c r="D61" s="4">
        <f>D62</f>
        <v>5</v>
      </c>
      <c r="E61" s="4">
        <f>E62</f>
        <v>5</v>
      </c>
      <c r="F61" s="4">
        <f>F62</f>
        <v>5</v>
      </c>
    </row>
    <row r="62" spans="1:6" ht="49.5" x14ac:dyDescent="0.2">
      <c r="A62" s="1" t="s">
        <v>23</v>
      </c>
      <c r="B62" s="2" t="s">
        <v>334</v>
      </c>
      <c r="C62" s="4">
        <v>0</v>
      </c>
      <c r="D62" s="4">
        <v>5</v>
      </c>
      <c r="E62" s="4">
        <v>5</v>
      </c>
      <c r="F62" s="4">
        <v>5</v>
      </c>
    </row>
    <row r="63" spans="1:6" ht="99" x14ac:dyDescent="0.2">
      <c r="A63" s="1" t="s">
        <v>45</v>
      </c>
      <c r="B63" s="2" t="s">
        <v>335</v>
      </c>
      <c r="C63" s="4">
        <v>933</v>
      </c>
      <c r="D63" s="4">
        <v>387.38499999999999</v>
      </c>
      <c r="E63" s="4">
        <v>387.38499999999999</v>
      </c>
      <c r="F63" s="4">
        <v>387.38499999999999</v>
      </c>
    </row>
    <row r="64" spans="1:6" ht="115.5" x14ac:dyDescent="0.2">
      <c r="A64" s="1" t="s">
        <v>743</v>
      </c>
      <c r="B64" s="2" t="s">
        <v>744</v>
      </c>
      <c r="C64" s="4">
        <f>C65</f>
        <v>0</v>
      </c>
      <c r="D64" s="4">
        <f>D65</f>
        <v>160</v>
      </c>
      <c r="E64" s="4">
        <f>E65</f>
        <v>160</v>
      </c>
      <c r="F64" s="4">
        <f>F65</f>
        <v>220</v>
      </c>
    </row>
    <row r="65" spans="1:6" ht="181.5" x14ac:dyDescent="0.2">
      <c r="A65" s="1" t="s">
        <v>782</v>
      </c>
      <c r="B65" s="2" t="s">
        <v>783</v>
      </c>
      <c r="C65" s="4">
        <v>0</v>
      </c>
      <c r="D65" s="4">
        <v>160</v>
      </c>
      <c r="E65" s="4">
        <v>160</v>
      </c>
      <c r="F65" s="4">
        <v>220</v>
      </c>
    </row>
    <row r="66" spans="1:6" ht="49.5" x14ac:dyDescent="0.2">
      <c r="A66" s="1" t="s">
        <v>38</v>
      </c>
      <c r="B66" s="2" t="s">
        <v>354</v>
      </c>
      <c r="C66" s="4">
        <f t="shared" ref="C66:F67" si="13">C67</f>
        <v>0</v>
      </c>
      <c r="D66" s="4">
        <f t="shared" si="13"/>
        <v>0.64</v>
      </c>
      <c r="E66" s="4">
        <f t="shared" si="13"/>
        <v>0.64</v>
      </c>
      <c r="F66" s="4">
        <f t="shared" si="13"/>
        <v>0.64</v>
      </c>
    </row>
    <row r="67" spans="1:6" ht="66" x14ac:dyDescent="0.2">
      <c r="A67" s="1" t="s">
        <v>40</v>
      </c>
      <c r="B67" s="2" t="s">
        <v>336</v>
      </c>
      <c r="C67" s="4">
        <f t="shared" si="13"/>
        <v>0</v>
      </c>
      <c r="D67" s="4">
        <f t="shared" si="13"/>
        <v>0.64</v>
      </c>
      <c r="E67" s="4">
        <f t="shared" si="13"/>
        <v>0.64</v>
      </c>
      <c r="F67" s="4">
        <f t="shared" si="13"/>
        <v>0.64</v>
      </c>
    </row>
    <row r="68" spans="1:6" ht="132" x14ac:dyDescent="0.2">
      <c r="A68" s="1" t="s">
        <v>785</v>
      </c>
      <c r="B68" s="2" t="s">
        <v>788</v>
      </c>
      <c r="C68" s="4">
        <v>0</v>
      </c>
      <c r="D68" s="4">
        <v>0.64</v>
      </c>
      <c r="E68" s="4">
        <v>0.64</v>
      </c>
      <c r="F68" s="4">
        <v>0.64</v>
      </c>
    </row>
    <row r="69" spans="1:6" ht="33" x14ac:dyDescent="0.2">
      <c r="A69" s="1" t="s">
        <v>117</v>
      </c>
      <c r="B69" s="2" t="s">
        <v>142</v>
      </c>
      <c r="C69" s="4">
        <f t="shared" ref="C69:F73" si="14">C70</f>
        <v>0</v>
      </c>
      <c r="D69" s="4">
        <f t="shared" si="14"/>
        <v>6</v>
      </c>
      <c r="E69" s="4">
        <f t="shared" si="14"/>
        <v>6</v>
      </c>
      <c r="F69" s="4">
        <f t="shared" si="14"/>
        <v>6</v>
      </c>
    </row>
    <row r="70" spans="1:6" ht="33" x14ac:dyDescent="0.2">
      <c r="A70" s="1" t="s">
        <v>13</v>
      </c>
      <c r="B70" s="2" t="s">
        <v>143</v>
      </c>
      <c r="C70" s="4">
        <f t="shared" si="14"/>
        <v>0</v>
      </c>
      <c r="D70" s="4">
        <f t="shared" si="14"/>
        <v>6</v>
      </c>
      <c r="E70" s="4">
        <f t="shared" si="14"/>
        <v>6</v>
      </c>
      <c r="F70" s="4">
        <f t="shared" si="14"/>
        <v>6</v>
      </c>
    </row>
    <row r="71" spans="1:6" ht="33" x14ac:dyDescent="0.2">
      <c r="A71" s="1" t="s">
        <v>21</v>
      </c>
      <c r="B71" s="2" t="s">
        <v>144</v>
      </c>
      <c r="C71" s="4">
        <f t="shared" si="14"/>
        <v>0</v>
      </c>
      <c r="D71" s="4">
        <f t="shared" si="14"/>
        <v>6</v>
      </c>
      <c r="E71" s="4">
        <f t="shared" si="14"/>
        <v>6</v>
      </c>
      <c r="F71" s="4">
        <f t="shared" si="14"/>
        <v>6</v>
      </c>
    </row>
    <row r="72" spans="1:6" ht="49.5" x14ac:dyDescent="0.2">
      <c r="A72" s="1" t="s">
        <v>38</v>
      </c>
      <c r="B72" s="2" t="s">
        <v>355</v>
      </c>
      <c r="C72" s="4">
        <f t="shared" si="14"/>
        <v>0</v>
      </c>
      <c r="D72" s="4">
        <f t="shared" si="14"/>
        <v>6</v>
      </c>
      <c r="E72" s="4">
        <f t="shared" si="14"/>
        <v>6</v>
      </c>
      <c r="F72" s="4">
        <f t="shared" si="14"/>
        <v>6</v>
      </c>
    </row>
    <row r="73" spans="1:6" ht="66" x14ac:dyDescent="0.2">
      <c r="A73" s="1" t="s">
        <v>40</v>
      </c>
      <c r="B73" s="2" t="s">
        <v>337</v>
      </c>
      <c r="C73" s="4">
        <f t="shared" si="14"/>
        <v>0</v>
      </c>
      <c r="D73" s="4">
        <f t="shared" si="14"/>
        <v>6</v>
      </c>
      <c r="E73" s="4">
        <f t="shared" si="14"/>
        <v>6</v>
      </c>
      <c r="F73" s="4">
        <f t="shared" si="14"/>
        <v>6</v>
      </c>
    </row>
    <row r="74" spans="1:6" ht="132" x14ac:dyDescent="0.2">
      <c r="A74" s="1" t="s">
        <v>785</v>
      </c>
      <c r="B74" s="2" t="s">
        <v>789</v>
      </c>
      <c r="C74" s="4">
        <v>0</v>
      </c>
      <c r="D74" s="4">
        <v>6</v>
      </c>
      <c r="E74" s="4">
        <v>6</v>
      </c>
      <c r="F74" s="4">
        <v>6</v>
      </c>
    </row>
    <row r="75" spans="1:6" ht="33" x14ac:dyDescent="0.2">
      <c r="A75" s="1" t="s">
        <v>766</v>
      </c>
      <c r="B75" s="2" t="s">
        <v>745</v>
      </c>
      <c r="C75" s="4">
        <f t="shared" ref="C75:F77" si="15">C76</f>
        <v>0</v>
      </c>
      <c r="D75" s="4">
        <f t="shared" si="15"/>
        <v>20</v>
      </c>
      <c r="E75" s="4">
        <f t="shared" si="15"/>
        <v>20</v>
      </c>
      <c r="F75" s="4">
        <f t="shared" si="15"/>
        <v>20</v>
      </c>
    </row>
    <row r="76" spans="1:6" ht="33" x14ac:dyDescent="0.2">
      <c r="A76" s="1" t="s">
        <v>13</v>
      </c>
      <c r="B76" s="2" t="s">
        <v>746</v>
      </c>
      <c r="C76" s="4">
        <f t="shared" si="15"/>
        <v>0</v>
      </c>
      <c r="D76" s="4">
        <f t="shared" si="15"/>
        <v>20</v>
      </c>
      <c r="E76" s="4">
        <f t="shared" si="15"/>
        <v>20</v>
      </c>
      <c r="F76" s="4">
        <f t="shared" si="15"/>
        <v>20</v>
      </c>
    </row>
    <row r="77" spans="1:6" ht="33" x14ac:dyDescent="0.2">
      <c r="A77" s="1" t="s">
        <v>21</v>
      </c>
      <c r="B77" s="2" t="s">
        <v>747</v>
      </c>
      <c r="C77" s="4">
        <f t="shared" si="15"/>
        <v>0</v>
      </c>
      <c r="D77" s="4">
        <f t="shared" si="15"/>
        <v>20</v>
      </c>
      <c r="E77" s="4">
        <f t="shared" si="15"/>
        <v>20</v>
      </c>
      <c r="F77" s="4">
        <f t="shared" si="15"/>
        <v>20</v>
      </c>
    </row>
    <row r="78" spans="1:6" ht="99" x14ac:dyDescent="0.2">
      <c r="A78" s="1" t="s">
        <v>739</v>
      </c>
      <c r="B78" s="2" t="s">
        <v>748</v>
      </c>
      <c r="C78" s="4">
        <v>0</v>
      </c>
      <c r="D78" s="4">
        <v>20</v>
      </c>
      <c r="E78" s="4">
        <v>20</v>
      </c>
      <c r="F78" s="4">
        <v>20</v>
      </c>
    </row>
    <row r="79" spans="1:6" ht="66" x14ac:dyDescent="0.2">
      <c r="A79" s="1" t="s">
        <v>120</v>
      </c>
      <c r="B79" s="2" t="s">
        <v>145</v>
      </c>
      <c r="C79" s="4">
        <f t="shared" ref="C79:F80" si="16">C80</f>
        <v>226.874</v>
      </c>
      <c r="D79" s="4">
        <f t="shared" si="16"/>
        <v>128.06799999999998</v>
      </c>
      <c r="E79" s="4">
        <f t="shared" si="16"/>
        <v>128.06799999999998</v>
      </c>
      <c r="F79" s="4">
        <f t="shared" si="16"/>
        <v>130.01900000000001</v>
      </c>
    </row>
    <row r="80" spans="1:6" ht="33" x14ac:dyDescent="0.2">
      <c r="A80" s="1" t="s">
        <v>13</v>
      </c>
      <c r="B80" s="2" t="s">
        <v>146</v>
      </c>
      <c r="C80" s="4">
        <f t="shared" si="16"/>
        <v>226.874</v>
      </c>
      <c r="D80" s="4">
        <f t="shared" si="16"/>
        <v>128.06799999999998</v>
      </c>
      <c r="E80" s="4">
        <f t="shared" si="16"/>
        <v>128.06799999999998</v>
      </c>
      <c r="F80" s="4">
        <f t="shared" si="16"/>
        <v>130.01900000000001</v>
      </c>
    </row>
    <row r="81" spans="1:6" ht="33" x14ac:dyDescent="0.2">
      <c r="A81" s="1" t="s">
        <v>21</v>
      </c>
      <c r="B81" s="2" t="s">
        <v>147</v>
      </c>
      <c r="C81" s="4">
        <f>C83+C82</f>
        <v>226.874</v>
      </c>
      <c r="D81" s="4">
        <f>D83+D82</f>
        <v>128.06799999999998</v>
      </c>
      <c r="E81" s="4">
        <f>E83+E82</f>
        <v>128.06799999999998</v>
      </c>
      <c r="F81" s="4">
        <f>F83+F82</f>
        <v>130.01900000000001</v>
      </c>
    </row>
    <row r="82" spans="1:6" ht="115.5" x14ac:dyDescent="0.2">
      <c r="A82" s="1" t="s">
        <v>36</v>
      </c>
      <c r="B82" s="2" t="s">
        <v>618</v>
      </c>
      <c r="C82" s="4">
        <v>100</v>
      </c>
      <c r="D82" s="4">
        <v>51.119</v>
      </c>
      <c r="E82" s="4">
        <v>51.119</v>
      </c>
      <c r="F82" s="4">
        <v>51.119</v>
      </c>
    </row>
    <row r="83" spans="1:6" ht="49.5" x14ac:dyDescent="0.2">
      <c r="A83" s="1" t="s">
        <v>38</v>
      </c>
      <c r="B83" s="2" t="s">
        <v>356</v>
      </c>
      <c r="C83" s="4">
        <f>C84</f>
        <v>126.874</v>
      </c>
      <c r="D83" s="4">
        <f>D84</f>
        <v>76.948999999999998</v>
      </c>
      <c r="E83" s="4">
        <f>E84</f>
        <v>76.948999999999998</v>
      </c>
      <c r="F83" s="4">
        <f>F84</f>
        <v>78.900000000000006</v>
      </c>
    </row>
    <row r="84" spans="1:6" ht="66" x14ac:dyDescent="0.2">
      <c r="A84" s="1" t="s">
        <v>40</v>
      </c>
      <c r="B84" s="2" t="s">
        <v>338</v>
      </c>
      <c r="C84" s="4">
        <v>126.874</v>
      </c>
      <c r="D84" s="4">
        <v>76.948999999999998</v>
      </c>
      <c r="E84" s="4">
        <v>76.948999999999998</v>
      </c>
      <c r="F84" s="4">
        <v>78.900000000000006</v>
      </c>
    </row>
    <row r="85" spans="1:6" x14ac:dyDescent="0.2">
      <c r="A85" s="1" t="s">
        <v>121</v>
      </c>
      <c r="B85" s="2" t="s">
        <v>148</v>
      </c>
      <c r="C85" s="4">
        <f>C86</f>
        <v>372422.73299999995</v>
      </c>
      <c r="D85" s="4">
        <f>D86</f>
        <v>418883.83199999999</v>
      </c>
      <c r="E85" s="4">
        <f>E86</f>
        <v>418883.83199999999</v>
      </c>
      <c r="F85" s="4">
        <f>F86</f>
        <v>427958.24699999997</v>
      </c>
    </row>
    <row r="86" spans="1:6" ht="33" x14ac:dyDescent="0.2">
      <c r="A86" s="1" t="s">
        <v>13</v>
      </c>
      <c r="B86" s="2" t="s">
        <v>149</v>
      </c>
      <c r="C86" s="4">
        <f>C87+C93+C117+C121+C106</f>
        <v>372422.73299999995</v>
      </c>
      <c r="D86" s="4">
        <f>D87+D93+D117+D121+D106</f>
        <v>418883.83199999999</v>
      </c>
      <c r="E86" s="4">
        <f>E87+E93+E117+E121+E106</f>
        <v>418883.83199999999</v>
      </c>
      <c r="F86" s="4">
        <f>F87+F93+F117+F121+F106</f>
        <v>427958.24699999997</v>
      </c>
    </row>
    <row r="87" spans="1:6" x14ac:dyDescent="0.2">
      <c r="A87" s="1" t="s">
        <v>46</v>
      </c>
      <c r="B87" s="2" t="s">
        <v>150</v>
      </c>
      <c r="C87" s="4">
        <f>C88</f>
        <v>333423.83299999998</v>
      </c>
      <c r="D87" s="4">
        <f>D88</f>
        <v>368439.79199999996</v>
      </c>
      <c r="E87" s="4">
        <f>E88</f>
        <v>368439.79199999996</v>
      </c>
      <c r="F87" s="4">
        <f>F88</f>
        <v>376841.76</v>
      </c>
    </row>
    <row r="88" spans="1:6" x14ac:dyDescent="0.2">
      <c r="A88" s="1" t="s">
        <v>47</v>
      </c>
      <c r="B88" s="2" t="s">
        <v>151</v>
      </c>
      <c r="C88" s="4">
        <f>C89+C91+C92</f>
        <v>333423.83299999998</v>
      </c>
      <c r="D88" s="4">
        <f>D89+D91+D92</f>
        <v>368439.79199999996</v>
      </c>
      <c r="E88" s="4">
        <f>E89+E91+E92</f>
        <v>368439.79199999996</v>
      </c>
      <c r="F88" s="4">
        <f>F89+F91+F92</f>
        <v>376841.76</v>
      </c>
    </row>
    <row r="89" spans="1:6" ht="115.5" customHeight="1" x14ac:dyDescent="0.2">
      <c r="A89" s="1" t="s">
        <v>48</v>
      </c>
      <c r="B89" s="2" t="s">
        <v>357</v>
      </c>
      <c r="C89" s="4">
        <f>C90</f>
        <v>332999.83299999998</v>
      </c>
      <c r="D89" s="4">
        <f>D90</f>
        <v>366999.83299999998</v>
      </c>
      <c r="E89" s="4">
        <f>E90</f>
        <v>366999.83299999998</v>
      </c>
      <c r="F89" s="4">
        <f>F90</f>
        <v>375667.90600000002</v>
      </c>
    </row>
    <row r="90" spans="1:6" ht="115.5" customHeight="1" x14ac:dyDescent="0.2">
      <c r="A90" s="1" t="s">
        <v>625</v>
      </c>
      <c r="B90" s="2" t="s">
        <v>626</v>
      </c>
      <c r="C90" s="4">
        <v>332999.83299999998</v>
      </c>
      <c r="D90" s="4">
        <v>366999.83299999998</v>
      </c>
      <c r="E90" s="4">
        <v>366999.83299999998</v>
      </c>
      <c r="F90" s="4">
        <v>375667.90600000002</v>
      </c>
    </row>
    <row r="91" spans="1:6" ht="181.5" x14ac:dyDescent="0.2">
      <c r="A91" s="1" t="s">
        <v>49</v>
      </c>
      <c r="B91" s="2" t="s">
        <v>358</v>
      </c>
      <c r="C91" s="4">
        <v>124</v>
      </c>
      <c r="D91" s="4">
        <v>1139.9590000000001</v>
      </c>
      <c r="E91" s="4">
        <v>1139.9590000000001</v>
      </c>
      <c r="F91" s="4">
        <v>1118.3589999999999</v>
      </c>
    </row>
    <row r="92" spans="1:6" ht="82.5" x14ac:dyDescent="0.2">
      <c r="A92" s="1" t="s">
        <v>50</v>
      </c>
      <c r="B92" s="2" t="s">
        <v>359</v>
      </c>
      <c r="C92" s="4">
        <v>300</v>
      </c>
      <c r="D92" s="4">
        <v>300</v>
      </c>
      <c r="E92" s="4">
        <v>300</v>
      </c>
      <c r="F92" s="4">
        <v>55.494999999999997</v>
      </c>
    </row>
    <row r="93" spans="1:6" x14ac:dyDescent="0.2">
      <c r="A93" s="1" t="s">
        <v>51</v>
      </c>
      <c r="B93" s="2" t="s">
        <v>152</v>
      </c>
      <c r="C93" s="4">
        <f>C99+C101+C94+C104</f>
        <v>31966.799999999999</v>
      </c>
      <c r="D93" s="4">
        <f t="shared" ref="D93:F93" si="17">D99+D101+D94+D104</f>
        <v>44690.284</v>
      </c>
      <c r="E93" s="4">
        <f t="shared" si="17"/>
        <v>44690.284</v>
      </c>
      <c r="F93" s="4">
        <f t="shared" si="17"/>
        <v>45311.396000000001</v>
      </c>
    </row>
    <row r="94" spans="1:6" ht="49.5" x14ac:dyDescent="0.25">
      <c r="A94" s="17" t="s">
        <v>635</v>
      </c>
      <c r="B94" s="2" t="s">
        <v>652</v>
      </c>
      <c r="C94" s="15">
        <f>C95+C97</f>
        <v>0</v>
      </c>
      <c r="D94" s="15">
        <f>D95+D97</f>
        <v>68.537000000000006</v>
      </c>
      <c r="E94" s="15">
        <f>E95+E97</f>
        <v>68.537000000000006</v>
      </c>
      <c r="F94" s="56">
        <f>F95+F97</f>
        <v>70.557999999999993</v>
      </c>
    </row>
    <row r="95" spans="1:6" ht="66" x14ac:dyDescent="0.25">
      <c r="A95" s="17" t="s">
        <v>637</v>
      </c>
      <c r="B95" s="2" t="s">
        <v>653</v>
      </c>
      <c r="C95" s="15">
        <f>C96</f>
        <v>0</v>
      </c>
      <c r="D95" s="15">
        <f>D96</f>
        <v>63.133000000000003</v>
      </c>
      <c r="E95" s="15">
        <f>E96</f>
        <v>63.133000000000003</v>
      </c>
      <c r="F95" s="56">
        <f>F96</f>
        <v>65.153999999999996</v>
      </c>
    </row>
    <row r="96" spans="1:6" ht="66" x14ac:dyDescent="0.25">
      <c r="A96" s="17" t="s">
        <v>637</v>
      </c>
      <c r="B96" s="2" t="s">
        <v>654</v>
      </c>
      <c r="C96" s="15">
        <v>0</v>
      </c>
      <c r="D96" s="15">
        <v>63.133000000000003</v>
      </c>
      <c r="E96" s="15">
        <v>63.133000000000003</v>
      </c>
      <c r="F96" s="56">
        <v>65.153999999999996</v>
      </c>
    </row>
    <row r="97" spans="1:6" ht="82.5" x14ac:dyDescent="0.25">
      <c r="A97" s="17" t="s">
        <v>640</v>
      </c>
      <c r="B97" s="2" t="s">
        <v>655</v>
      </c>
      <c r="C97" s="15">
        <f>C98</f>
        <v>0</v>
      </c>
      <c r="D97" s="15">
        <f>D98</f>
        <v>5.4039999999999999</v>
      </c>
      <c r="E97" s="15">
        <f>E98</f>
        <v>5.4039999999999999</v>
      </c>
      <c r="F97" s="56">
        <f>F98</f>
        <v>5.4039999999999999</v>
      </c>
    </row>
    <row r="98" spans="1:6" ht="82.5" x14ac:dyDescent="0.25">
      <c r="A98" s="17" t="s">
        <v>640</v>
      </c>
      <c r="B98" s="2" t="s">
        <v>656</v>
      </c>
      <c r="C98" s="15">
        <v>0</v>
      </c>
      <c r="D98" s="15">
        <v>5.4039999999999999</v>
      </c>
      <c r="E98" s="15">
        <v>5.4039999999999999</v>
      </c>
      <c r="F98" s="56">
        <v>5.4039999999999999</v>
      </c>
    </row>
    <row r="99" spans="1:6" ht="33" x14ac:dyDescent="0.2">
      <c r="A99" s="1" t="s">
        <v>52</v>
      </c>
      <c r="B99" s="2" t="s">
        <v>153</v>
      </c>
      <c r="C99" s="4">
        <f>C100</f>
        <v>22000</v>
      </c>
      <c r="D99" s="4">
        <f>D100</f>
        <v>20398.136999999999</v>
      </c>
      <c r="E99" s="4">
        <f>E100</f>
        <v>20398.136999999999</v>
      </c>
      <c r="F99" s="4">
        <f>F100</f>
        <v>20807.347000000002</v>
      </c>
    </row>
    <row r="100" spans="1:6" ht="33" x14ac:dyDescent="0.2">
      <c r="A100" s="1" t="s">
        <v>52</v>
      </c>
      <c r="B100" s="2" t="s">
        <v>360</v>
      </c>
      <c r="C100" s="4">
        <v>22000</v>
      </c>
      <c r="D100" s="4">
        <v>20398.136999999999</v>
      </c>
      <c r="E100" s="4">
        <v>20398.136999999999</v>
      </c>
      <c r="F100" s="4">
        <v>20807.347000000002</v>
      </c>
    </row>
    <row r="101" spans="1:6" x14ac:dyDescent="0.2">
      <c r="A101" s="1" t="s">
        <v>53</v>
      </c>
      <c r="B101" s="2" t="s">
        <v>362</v>
      </c>
      <c r="C101" s="4">
        <f t="shared" ref="C101:F102" si="18">C102</f>
        <v>9956.7999999999993</v>
      </c>
      <c r="D101" s="4">
        <f t="shared" si="18"/>
        <v>24223.61</v>
      </c>
      <c r="E101" s="4">
        <f t="shared" si="18"/>
        <v>24223.61</v>
      </c>
      <c r="F101" s="4">
        <f t="shared" si="18"/>
        <v>24423.609</v>
      </c>
    </row>
    <row r="102" spans="1:6" x14ac:dyDescent="0.2">
      <c r="A102" s="1" t="s">
        <v>53</v>
      </c>
      <c r="B102" s="2" t="s">
        <v>361</v>
      </c>
      <c r="C102" s="4">
        <f t="shared" si="18"/>
        <v>9956.7999999999993</v>
      </c>
      <c r="D102" s="4">
        <f t="shared" si="18"/>
        <v>24223.61</v>
      </c>
      <c r="E102" s="4">
        <f t="shared" si="18"/>
        <v>24223.61</v>
      </c>
      <c r="F102" s="4">
        <f t="shared" si="18"/>
        <v>24423.609</v>
      </c>
    </row>
    <row r="103" spans="1:6" x14ac:dyDescent="0.2">
      <c r="A103" s="1" t="s">
        <v>53</v>
      </c>
      <c r="B103" s="2" t="s">
        <v>630</v>
      </c>
      <c r="C103" s="4">
        <v>9956.7999999999993</v>
      </c>
      <c r="D103" s="4">
        <v>24223.61</v>
      </c>
      <c r="E103" s="4">
        <v>24223.61</v>
      </c>
      <c r="F103" s="4">
        <v>24423.609</v>
      </c>
    </row>
    <row r="104" spans="1:6" ht="49.5" x14ac:dyDescent="0.25">
      <c r="A104" s="42" t="s">
        <v>880</v>
      </c>
      <c r="B104" s="43" t="s">
        <v>881</v>
      </c>
      <c r="C104" s="48">
        <f>C105</f>
        <v>10</v>
      </c>
      <c r="D104" s="46">
        <f t="shared" ref="D104:F104" si="19">D105</f>
        <v>0</v>
      </c>
      <c r="E104" s="46">
        <f t="shared" si="19"/>
        <v>0</v>
      </c>
      <c r="F104" s="46">
        <f t="shared" si="19"/>
        <v>9.8819999999999997</v>
      </c>
    </row>
    <row r="105" spans="1:6" ht="66" x14ac:dyDescent="0.25">
      <c r="A105" s="42" t="s">
        <v>882</v>
      </c>
      <c r="B105" s="43" t="s">
        <v>883</v>
      </c>
      <c r="C105" s="48">
        <v>10</v>
      </c>
      <c r="D105" s="47">
        <v>0</v>
      </c>
      <c r="E105" s="47">
        <v>0</v>
      </c>
      <c r="F105" s="47">
        <v>9.8819999999999997</v>
      </c>
    </row>
    <row r="106" spans="1:6" x14ac:dyDescent="0.2">
      <c r="A106" s="1" t="s">
        <v>54</v>
      </c>
      <c r="B106" s="2" t="s">
        <v>154</v>
      </c>
      <c r="C106" s="4">
        <f>C112+C107+C110</f>
        <v>32</v>
      </c>
      <c r="D106" s="4">
        <f t="shared" ref="D106:F106" si="20">D112+D107+D110</f>
        <v>20.562999999999999</v>
      </c>
      <c r="E106" s="4">
        <f t="shared" si="20"/>
        <v>20.562999999999999</v>
      </c>
      <c r="F106" s="4">
        <f t="shared" si="20"/>
        <v>16.968</v>
      </c>
    </row>
    <row r="107" spans="1:6" x14ac:dyDescent="0.25">
      <c r="A107" s="17" t="s">
        <v>731</v>
      </c>
      <c r="B107" s="2" t="s">
        <v>749</v>
      </c>
      <c r="C107" s="4">
        <f t="shared" ref="C107:F108" si="21">C108</f>
        <v>0</v>
      </c>
      <c r="D107" s="4">
        <f t="shared" si="21"/>
        <v>1.1859999999999999</v>
      </c>
      <c r="E107" s="4">
        <f t="shared" si="21"/>
        <v>1.1859999999999999</v>
      </c>
      <c r="F107" s="4">
        <f t="shared" si="21"/>
        <v>1.2010000000000001</v>
      </c>
    </row>
    <row r="108" spans="1:6" ht="82.5" x14ac:dyDescent="0.25">
      <c r="A108" s="17" t="s">
        <v>732</v>
      </c>
      <c r="B108" s="2" t="s">
        <v>750</v>
      </c>
      <c r="C108" s="4">
        <f t="shared" si="21"/>
        <v>0</v>
      </c>
      <c r="D108" s="4">
        <f t="shared" si="21"/>
        <v>1.1859999999999999</v>
      </c>
      <c r="E108" s="4">
        <f t="shared" si="21"/>
        <v>1.1859999999999999</v>
      </c>
      <c r="F108" s="4">
        <f t="shared" si="21"/>
        <v>1.2010000000000001</v>
      </c>
    </row>
    <row r="109" spans="1:6" ht="132" x14ac:dyDescent="0.25">
      <c r="A109" s="17" t="s">
        <v>751</v>
      </c>
      <c r="B109" s="64" t="s">
        <v>753</v>
      </c>
      <c r="C109" s="4">
        <v>0</v>
      </c>
      <c r="D109" s="4">
        <v>1.1859999999999999</v>
      </c>
      <c r="E109" s="4">
        <v>1.1859999999999999</v>
      </c>
      <c r="F109" s="4">
        <v>1.2010000000000001</v>
      </c>
    </row>
    <row r="110" spans="1:6" x14ac:dyDescent="0.25">
      <c r="A110" s="17" t="s">
        <v>817</v>
      </c>
      <c r="B110" s="38" t="s">
        <v>818</v>
      </c>
      <c r="C110" s="36">
        <f>C111</f>
        <v>0</v>
      </c>
      <c r="D110" s="36">
        <f t="shared" ref="D110:F110" si="22">D111</f>
        <v>0</v>
      </c>
      <c r="E110" s="36">
        <f t="shared" si="22"/>
        <v>0</v>
      </c>
      <c r="F110" s="57">
        <f t="shared" si="22"/>
        <v>-4.7850000000000001</v>
      </c>
    </row>
    <row r="111" spans="1:6" x14ac:dyDescent="0.25">
      <c r="A111" s="17" t="s">
        <v>819</v>
      </c>
      <c r="B111" s="38" t="s">
        <v>820</v>
      </c>
      <c r="C111" s="36">
        <v>0</v>
      </c>
      <c r="D111" s="15">
        <v>0</v>
      </c>
      <c r="E111" s="36">
        <v>0</v>
      </c>
      <c r="F111" s="57">
        <v>-4.7850000000000001</v>
      </c>
    </row>
    <row r="112" spans="1:6" x14ac:dyDescent="0.2">
      <c r="A112" s="30" t="s">
        <v>122</v>
      </c>
      <c r="B112" s="2" t="s">
        <v>155</v>
      </c>
      <c r="C112" s="4">
        <f>C115+C113</f>
        <v>32</v>
      </c>
      <c r="D112" s="4">
        <f t="shared" ref="D112:F112" si="23">D115+D113</f>
        <v>19.376999999999999</v>
      </c>
      <c r="E112" s="4">
        <f t="shared" si="23"/>
        <v>19.376999999999999</v>
      </c>
      <c r="F112" s="4">
        <f t="shared" si="23"/>
        <v>20.552</v>
      </c>
    </row>
    <row r="113" spans="1:6" x14ac:dyDescent="0.2">
      <c r="A113" s="30" t="s">
        <v>735</v>
      </c>
      <c r="B113" s="2" t="s">
        <v>884</v>
      </c>
      <c r="C113" s="4">
        <f>C114</f>
        <v>0</v>
      </c>
      <c r="D113" s="4">
        <f t="shared" ref="D113:F113" si="24">D114</f>
        <v>0</v>
      </c>
      <c r="E113" s="4">
        <f t="shared" si="24"/>
        <v>0</v>
      </c>
      <c r="F113" s="4">
        <f t="shared" si="24"/>
        <v>7.7240000000000002</v>
      </c>
    </row>
    <row r="114" spans="1:6" x14ac:dyDescent="0.2">
      <c r="A114" s="30" t="s">
        <v>736</v>
      </c>
      <c r="B114" s="2" t="s">
        <v>885</v>
      </c>
      <c r="C114" s="4">
        <v>0</v>
      </c>
      <c r="D114" s="4">
        <v>0</v>
      </c>
      <c r="E114" s="4">
        <v>0</v>
      </c>
      <c r="F114" s="4">
        <v>7.7240000000000002</v>
      </c>
    </row>
    <row r="115" spans="1:6" x14ac:dyDescent="0.2">
      <c r="A115" s="30" t="s">
        <v>123</v>
      </c>
      <c r="B115" s="2" t="s">
        <v>156</v>
      </c>
      <c r="C115" s="4">
        <f>C116</f>
        <v>32</v>
      </c>
      <c r="D115" s="4">
        <f>D116</f>
        <v>19.376999999999999</v>
      </c>
      <c r="E115" s="4">
        <f>E116</f>
        <v>19.376999999999999</v>
      </c>
      <c r="F115" s="4">
        <f>F116</f>
        <v>12.827999999999999</v>
      </c>
    </row>
    <row r="116" spans="1:6" ht="66" x14ac:dyDescent="0.2">
      <c r="A116" s="1" t="s">
        <v>124</v>
      </c>
      <c r="B116" s="2" t="s">
        <v>363</v>
      </c>
      <c r="C116" s="4">
        <v>32</v>
      </c>
      <c r="D116" s="4">
        <v>19.376999999999999</v>
      </c>
      <c r="E116" s="4">
        <v>19.376999999999999</v>
      </c>
      <c r="F116" s="4">
        <v>12.827999999999999</v>
      </c>
    </row>
    <row r="117" spans="1:6" x14ac:dyDescent="0.2">
      <c r="A117" s="1" t="s">
        <v>55</v>
      </c>
      <c r="B117" s="2" t="s">
        <v>157</v>
      </c>
      <c r="C117" s="4">
        <f t="shared" ref="C117:F119" si="25">C118</f>
        <v>6760.1</v>
      </c>
      <c r="D117" s="4">
        <f t="shared" si="25"/>
        <v>5595.8530000000001</v>
      </c>
      <c r="E117" s="4">
        <f t="shared" si="25"/>
        <v>5595.8530000000001</v>
      </c>
      <c r="F117" s="4">
        <f t="shared" si="25"/>
        <v>5649.3329999999996</v>
      </c>
    </row>
    <row r="118" spans="1:6" ht="49.5" x14ac:dyDescent="0.2">
      <c r="A118" s="1" t="s">
        <v>56</v>
      </c>
      <c r="B118" s="2" t="s">
        <v>158</v>
      </c>
      <c r="C118" s="4">
        <f t="shared" si="25"/>
        <v>6760.1</v>
      </c>
      <c r="D118" s="4">
        <f t="shared" si="25"/>
        <v>5595.8530000000001</v>
      </c>
      <c r="E118" s="4">
        <f t="shared" si="25"/>
        <v>5595.8530000000001</v>
      </c>
      <c r="F118" s="4">
        <f t="shared" si="25"/>
        <v>5649.3329999999996</v>
      </c>
    </row>
    <row r="119" spans="1:6" ht="82.5" x14ac:dyDescent="0.2">
      <c r="A119" s="1" t="s">
        <v>57</v>
      </c>
      <c r="B119" s="2" t="s">
        <v>364</v>
      </c>
      <c r="C119" s="4">
        <f t="shared" si="25"/>
        <v>6760.1</v>
      </c>
      <c r="D119" s="4">
        <f t="shared" si="25"/>
        <v>5595.8530000000001</v>
      </c>
      <c r="E119" s="4">
        <f t="shared" si="25"/>
        <v>5595.8530000000001</v>
      </c>
      <c r="F119" s="4">
        <f t="shared" si="25"/>
        <v>5649.3329999999996</v>
      </c>
    </row>
    <row r="120" spans="1:6" ht="132" x14ac:dyDescent="0.2">
      <c r="A120" s="1" t="s">
        <v>754</v>
      </c>
      <c r="B120" s="2" t="s">
        <v>755</v>
      </c>
      <c r="C120" s="4">
        <v>6760.1</v>
      </c>
      <c r="D120" s="4">
        <v>5595.8530000000001</v>
      </c>
      <c r="E120" s="4">
        <v>5595.8530000000001</v>
      </c>
      <c r="F120" s="4">
        <v>5649.3329999999996</v>
      </c>
    </row>
    <row r="121" spans="1:6" ht="33" x14ac:dyDescent="0.2">
      <c r="A121" s="1" t="s">
        <v>21</v>
      </c>
      <c r="B121" s="2" t="s">
        <v>159</v>
      </c>
      <c r="C121" s="4">
        <f>C122+C124+C125</f>
        <v>240</v>
      </c>
      <c r="D121" s="4">
        <f t="shared" ref="D121:F121" si="26">D122+D124+D125</f>
        <v>137.34</v>
      </c>
      <c r="E121" s="4">
        <f t="shared" si="26"/>
        <v>137.34</v>
      </c>
      <c r="F121" s="4">
        <f t="shared" si="26"/>
        <v>138.79000000000002</v>
      </c>
    </row>
    <row r="122" spans="1:6" ht="49.5" x14ac:dyDescent="0.2">
      <c r="A122" s="1" t="s">
        <v>58</v>
      </c>
      <c r="B122" s="2" t="s">
        <v>365</v>
      </c>
      <c r="C122" s="4">
        <f>C123</f>
        <v>70</v>
      </c>
      <c r="D122" s="4">
        <f>D123</f>
        <v>91.34</v>
      </c>
      <c r="E122" s="4">
        <f>E123</f>
        <v>91.34</v>
      </c>
      <c r="F122" s="4">
        <f>F123</f>
        <v>92.79</v>
      </c>
    </row>
    <row r="123" spans="1:6" ht="115.5" x14ac:dyDescent="0.2">
      <c r="A123" s="1" t="s">
        <v>59</v>
      </c>
      <c r="B123" s="2" t="s">
        <v>339</v>
      </c>
      <c r="C123" s="4">
        <v>70</v>
      </c>
      <c r="D123" s="4">
        <v>91.34</v>
      </c>
      <c r="E123" s="4">
        <v>91.34</v>
      </c>
      <c r="F123" s="4">
        <v>92.79</v>
      </c>
    </row>
    <row r="124" spans="1:6" ht="99" x14ac:dyDescent="0.2">
      <c r="A124" s="1" t="s">
        <v>60</v>
      </c>
      <c r="B124" s="2" t="s">
        <v>340</v>
      </c>
      <c r="C124" s="4">
        <v>140</v>
      </c>
      <c r="D124" s="4">
        <v>46</v>
      </c>
      <c r="E124" s="4">
        <v>46</v>
      </c>
      <c r="F124" s="4">
        <v>46</v>
      </c>
    </row>
    <row r="125" spans="1:6" ht="49.5" x14ac:dyDescent="0.2">
      <c r="A125" s="1" t="s">
        <v>38</v>
      </c>
      <c r="B125" s="2" t="s">
        <v>853</v>
      </c>
      <c r="C125" s="4">
        <f>C126</f>
        <v>30</v>
      </c>
      <c r="D125" s="4">
        <f t="shared" ref="D125:F125" si="27">D126</f>
        <v>0</v>
      </c>
      <c r="E125" s="4">
        <f t="shared" si="27"/>
        <v>0</v>
      </c>
      <c r="F125" s="4">
        <f t="shared" si="27"/>
        <v>0</v>
      </c>
    </row>
    <row r="126" spans="1:6" ht="66" x14ac:dyDescent="0.2">
      <c r="A126" s="1" t="s">
        <v>40</v>
      </c>
      <c r="B126" s="2" t="s">
        <v>854</v>
      </c>
      <c r="C126" s="4">
        <v>30</v>
      </c>
      <c r="D126" s="4">
        <v>0</v>
      </c>
      <c r="E126" s="4">
        <v>0</v>
      </c>
      <c r="F126" s="4">
        <v>0</v>
      </c>
    </row>
    <row r="127" spans="1:6" ht="33" x14ac:dyDescent="0.2">
      <c r="A127" s="1" t="s">
        <v>125</v>
      </c>
      <c r="B127" s="2" t="s">
        <v>160</v>
      </c>
      <c r="C127" s="4">
        <f t="shared" ref="C127:F128" si="28">C128</f>
        <v>2072</v>
      </c>
      <c r="D127" s="4">
        <f t="shared" si="28"/>
        <v>2312.2420000000002</v>
      </c>
      <c r="E127" s="4">
        <f t="shared" si="28"/>
        <v>2312.2420000000002</v>
      </c>
      <c r="F127" s="4">
        <f t="shared" si="28"/>
        <v>2394.7089999999998</v>
      </c>
    </row>
    <row r="128" spans="1:6" ht="33" x14ac:dyDescent="0.2">
      <c r="A128" s="1" t="s">
        <v>13</v>
      </c>
      <c r="B128" s="2" t="s">
        <v>161</v>
      </c>
      <c r="C128" s="4">
        <f t="shared" si="28"/>
        <v>2072</v>
      </c>
      <c r="D128" s="4">
        <f t="shared" si="28"/>
        <v>2312.2420000000002</v>
      </c>
      <c r="E128" s="4">
        <f t="shared" si="28"/>
        <v>2312.2420000000002</v>
      </c>
      <c r="F128" s="4">
        <f t="shared" si="28"/>
        <v>2394.7089999999998</v>
      </c>
    </row>
    <row r="129" spans="1:6" ht="33" x14ac:dyDescent="0.2">
      <c r="A129" s="1" t="s">
        <v>21</v>
      </c>
      <c r="B129" s="2" t="s">
        <v>162</v>
      </c>
      <c r="C129" s="4">
        <f>C130+C132+C135+C134</f>
        <v>2072</v>
      </c>
      <c r="D129" s="4">
        <f>D130+D132+D135+D134</f>
        <v>2312.2420000000002</v>
      </c>
      <c r="E129" s="4">
        <f>E130+E132+E135+E134</f>
        <v>2312.2420000000002</v>
      </c>
      <c r="F129" s="4">
        <f>F130+F132+F135+F134</f>
        <v>2394.7089999999998</v>
      </c>
    </row>
    <row r="130" spans="1:6" ht="66" x14ac:dyDescent="0.2">
      <c r="A130" s="1" t="s">
        <v>61</v>
      </c>
      <c r="B130" s="2" t="s">
        <v>366</v>
      </c>
      <c r="C130" s="4">
        <f>C131</f>
        <v>40</v>
      </c>
      <c r="D130" s="4">
        <f>D131</f>
        <v>64.843999999999994</v>
      </c>
      <c r="E130" s="4">
        <f>E131</f>
        <v>64.843999999999994</v>
      </c>
      <c r="F130" s="4">
        <f>F131</f>
        <v>64.843999999999994</v>
      </c>
    </row>
    <row r="131" spans="1:6" ht="81.75" customHeight="1" x14ac:dyDescent="0.2">
      <c r="A131" s="1" t="s">
        <v>62</v>
      </c>
      <c r="B131" s="2" t="s">
        <v>341</v>
      </c>
      <c r="C131" s="4">
        <v>40</v>
      </c>
      <c r="D131" s="4">
        <v>64.843999999999994</v>
      </c>
      <c r="E131" s="4">
        <v>64.843999999999994</v>
      </c>
      <c r="F131" s="4">
        <v>64.843999999999994</v>
      </c>
    </row>
    <row r="132" spans="1:6" ht="49.5" x14ac:dyDescent="0.2">
      <c r="A132" s="1" t="s">
        <v>63</v>
      </c>
      <c r="B132" s="2" t="s">
        <v>367</v>
      </c>
      <c r="C132" s="4">
        <f>C133</f>
        <v>40</v>
      </c>
      <c r="D132" s="4">
        <f>D133</f>
        <v>488.76299999999998</v>
      </c>
      <c r="E132" s="4">
        <f>E133</f>
        <v>488.76299999999998</v>
      </c>
      <c r="F132" s="4">
        <f>F133</f>
        <v>488.75900000000001</v>
      </c>
    </row>
    <row r="133" spans="1:6" ht="49.5" x14ac:dyDescent="0.2">
      <c r="A133" s="1" t="s">
        <v>64</v>
      </c>
      <c r="B133" s="2" t="s">
        <v>342</v>
      </c>
      <c r="C133" s="4">
        <v>40</v>
      </c>
      <c r="D133" s="4">
        <v>488.76299999999998</v>
      </c>
      <c r="E133" s="4">
        <v>488.76299999999998</v>
      </c>
      <c r="F133" s="4">
        <v>488.75900000000001</v>
      </c>
    </row>
    <row r="134" spans="1:6" ht="115.5" x14ac:dyDescent="0.2">
      <c r="A134" s="1" t="s">
        <v>36</v>
      </c>
      <c r="B134" s="2" t="s">
        <v>343</v>
      </c>
      <c r="C134" s="4">
        <v>500</v>
      </c>
      <c r="D134" s="4">
        <v>483.63499999999999</v>
      </c>
      <c r="E134" s="4">
        <v>483.63499999999999</v>
      </c>
      <c r="F134" s="4">
        <v>487.90100000000001</v>
      </c>
    </row>
    <row r="135" spans="1:6" ht="49.5" x14ac:dyDescent="0.2">
      <c r="A135" s="1" t="s">
        <v>38</v>
      </c>
      <c r="B135" s="2" t="s">
        <v>368</v>
      </c>
      <c r="C135" s="4">
        <f>C136</f>
        <v>1492</v>
      </c>
      <c r="D135" s="4">
        <f>D136</f>
        <v>1275</v>
      </c>
      <c r="E135" s="4">
        <f>E136</f>
        <v>1275</v>
      </c>
      <c r="F135" s="4">
        <f>F136</f>
        <v>1353.2049999999999</v>
      </c>
    </row>
    <row r="136" spans="1:6" ht="66" x14ac:dyDescent="0.2">
      <c r="A136" s="1" t="s">
        <v>40</v>
      </c>
      <c r="B136" s="2" t="s">
        <v>344</v>
      </c>
      <c r="C136" s="4">
        <v>1492</v>
      </c>
      <c r="D136" s="4">
        <v>1275</v>
      </c>
      <c r="E136" s="4">
        <v>1275</v>
      </c>
      <c r="F136" s="4">
        <v>1353.2049999999999</v>
      </c>
    </row>
    <row r="137" spans="1:6" x14ac:dyDescent="0.2">
      <c r="A137" s="1" t="s">
        <v>856</v>
      </c>
      <c r="B137" s="2" t="s">
        <v>857</v>
      </c>
      <c r="C137" s="4">
        <f>C138</f>
        <v>389.76</v>
      </c>
      <c r="D137" s="4">
        <f t="shared" ref="D137:F139" si="29">D138</f>
        <v>0</v>
      </c>
      <c r="E137" s="4">
        <f t="shared" si="29"/>
        <v>0</v>
      </c>
      <c r="F137" s="4">
        <f t="shared" si="29"/>
        <v>0</v>
      </c>
    </row>
    <row r="138" spans="1:6" ht="33" x14ac:dyDescent="0.2">
      <c r="A138" s="1" t="s">
        <v>13</v>
      </c>
      <c r="B138" s="2" t="s">
        <v>858</v>
      </c>
      <c r="C138" s="4">
        <f>C139</f>
        <v>389.76</v>
      </c>
      <c r="D138" s="4">
        <f t="shared" si="29"/>
        <v>0</v>
      </c>
      <c r="E138" s="4">
        <f t="shared" si="29"/>
        <v>0</v>
      </c>
      <c r="F138" s="4">
        <f t="shared" si="29"/>
        <v>0</v>
      </c>
    </row>
    <row r="139" spans="1:6" ht="33" x14ac:dyDescent="0.2">
      <c r="A139" s="1" t="s">
        <v>21</v>
      </c>
      <c r="B139" s="2" t="s">
        <v>859</v>
      </c>
      <c r="C139" s="4">
        <f>C140</f>
        <v>389.76</v>
      </c>
      <c r="D139" s="4">
        <f t="shared" si="29"/>
        <v>0</v>
      </c>
      <c r="E139" s="4">
        <f t="shared" si="29"/>
        <v>0</v>
      </c>
      <c r="F139" s="4">
        <f t="shared" si="29"/>
        <v>0</v>
      </c>
    </row>
    <row r="140" spans="1:6" ht="115.5" x14ac:dyDescent="0.2">
      <c r="A140" s="1" t="s">
        <v>36</v>
      </c>
      <c r="B140" s="2" t="s">
        <v>860</v>
      </c>
      <c r="C140" s="4">
        <v>389.76</v>
      </c>
      <c r="D140" s="4">
        <v>0</v>
      </c>
      <c r="E140" s="4">
        <v>0</v>
      </c>
      <c r="F140" s="4">
        <v>0</v>
      </c>
    </row>
    <row r="141" spans="1:6" ht="33" x14ac:dyDescent="0.2">
      <c r="A141" s="1" t="s">
        <v>861</v>
      </c>
      <c r="B141" s="2" t="s">
        <v>862</v>
      </c>
      <c r="C141" s="4">
        <f>C142</f>
        <v>22</v>
      </c>
      <c r="D141" s="4">
        <f t="shared" ref="D141:F144" si="30">D142</f>
        <v>0</v>
      </c>
      <c r="E141" s="4">
        <f t="shared" si="30"/>
        <v>0</v>
      </c>
      <c r="F141" s="4">
        <f t="shared" si="30"/>
        <v>0</v>
      </c>
    </row>
    <row r="142" spans="1:6" ht="33" x14ac:dyDescent="0.2">
      <c r="A142" s="1" t="s">
        <v>13</v>
      </c>
      <c r="B142" s="2" t="s">
        <v>863</v>
      </c>
      <c r="C142" s="4">
        <f>C143</f>
        <v>22</v>
      </c>
      <c r="D142" s="4">
        <f t="shared" si="30"/>
        <v>0</v>
      </c>
      <c r="E142" s="4">
        <f t="shared" si="30"/>
        <v>0</v>
      </c>
      <c r="F142" s="4">
        <f t="shared" si="30"/>
        <v>0</v>
      </c>
    </row>
    <row r="143" spans="1:6" ht="33" x14ac:dyDescent="0.2">
      <c r="A143" s="1" t="s">
        <v>21</v>
      </c>
      <c r="B143" s="2" t="s">
        <v>864</v>
      </c>
      <c r="C143" s="4">
        <f>C144</f>
        <v>22</v>
      </c>
      <c r="D143" s="4">
        <f t="shared" si="30"/>
        <v>0</v>
      </c>
      <c r="E143" s="4">
        <f t="shared" si="30"/>
        <v>0</v>
      </c>
      <c r="F143" s="4">
        <f t="shared" si="30"/>
        <v>0</v>
      </c>
    </row>
    <row r="144" spans="1:6" ht="198" x14ac:dyDescent="0.2">
      <c r="A144" s="1" t="s">
        <v>22</v>
      </c>
      <c r="B144" s="2" t="s">
        <v>865</v>
      </c>
      <c r="C144" s="4">
        <f>C145</f>
        <v>22</v>
      </c>
      <c r="D144" s="4">
        <f t="shared" si="30"/>
        <v>0</v>
      </c>
      <c r="E144" s="4">
        <f t="shared" si="30"/>
        <v>0</v>
      </c>
      <c r="F144" s="4">
        <f t="shared" si="30"/>
        <v>0</v>
      </c>
    </row>
    <row r="145" spans="1:6" ht="33" x14ac:dyDescent="0.2">
      <c r="A145" s="1" t="s">
        <v>866</v>
      </c>
      <c r="B145" s="2" t="s">
        <v>867</v>
      </c>
      <c r="C145" s="4">
        <v>22</v>
      </c>
      <c r="D145" s="4">
        <v>0</v>
      </c>
      <c r="E145" s="4">
        <v>0</v>
      </c>
      <c r="F145" s="4">
        <v>0</v>
      </c>
    </row>
    <row r="146" spans="1:6" ht="18.75" customHeight="1" x14ac:dyDescent="0.2">
      <c r="A146" s="1" t="s">
        <v>855</v>
      </c>
      <c r="B146" s="2" t="s">
        <v>756</v>
      </c>
      <c r="C146" s="4">
        <f t="shared" ref="C146:F149" si="31">C147</f>
        <v>0</v>
      </c>
      <c r="D146" s="4">
        <f t="shared" si="31"/>
        <v>1</v>
      </c>
      <c r="E146" s="4">
        <f t="shared" si="31"/>
        <v>1</v>
      </c>
      <c r="F146" s="4">
        <f t="shared" si="31"/>
        <v>1</v>
      </c>
    </row>
    <row r="147" spans="1:6" ht="33" x14ac:dyDescent="0.2">
      <c r="A147" s="1" t="s">
        <v>13</v>
      </c>
      <c r="B147" s="2" t="s">
        <v>757</v>
      </c>
      <c r="C147" s="4">
        <f t="shared" si="31"/>
        <v>0</v>
      </c>
      <c r="D147" s="4">
        <f t="shared" si="31"/>
        <v>1</v>
      </c>
      <c r="E147" s="4">
        <f t="shared" si="31"/>
        <v>1</v>
      </c>
      <c r="F147" s="4">
        <f t="shared" si="31"/>
        <v>1</v>
      </c>
    </row>
    <row r="148" spans="1:6" ht="33" x14ac:dyDescent="0.2">
      <c r="A148" s="1" t="s">
        <v>21</v>
      </c>
      <c r="B148" s="2" t="s">
        <v>758</v>
      </c>
      <c r="C148" s="4">
        <f t="shared" si="31"/>
        <v>0</v>
      </c>
      <c r="D148" s="4">
        <f t="shared" si="31"/>
        <v>1</v>
      </c>
      <c r="E148" s="4">
        <f t="shared" si="31"/>
        <v>1</v>
      </c>
      <c r="F148" s="4">
        <f t="shared" si="31"/>
        <v>1</v>
      </c>
    </row>
    <row r="149" spans="1:6" ht="115.5" x14ac:dyDescent="0.2">
      <c r="A149" s="1" t="s">
        <v>743</v>
      </c>
      <c r="B149" s="2" t="s">
        <v>759</v>
      </c>
      <c r="C149" s="4">
        <f t="shared" si="31"/>
        <v>0</v>
      </c>
      <c r="D149" s="4">
        <f t="shared" si="31"/>
        <v>1</v>
      </c>
      <c r="E149" s="4">
        <f t="shared" si="31"/>
        <v>1</v>
      </c>
      <c r="F149" s="4">
        <f t="shared" si="31"/>
        <v>1</v>
      </c>
    </row>
    <row r="150" spans="1:6" ht="181.5" x14ac:dyDescent="0.2">
      <c r="A150" s="1" t="s">
        <v>782</v>
      </c>
      <c r="B150" s="2" t="s">
        <v>784</v>
      </c>
      <c r="C150" s="4">
        <v>0</v>
      </c>
      <c r="D150" s="4">
        <v>1</v>
      </c>
      <c r="E150" s="4">
        <v>1</v>
      </c>
      <c r="F150" s="4">
        <v>1</v>
      </c>
    </row>
    <row r="151" spans="1:6" ht="66" x14ac:dyDescent="0.2">
      <c r="A151" s="1" t="s">
        <v>65</v>
      </c>
      <c r="B151" s="2" t="s">
        <v>163</v>
      </c>
      <c r="C151" s="4">
        <f t="shared" ref="C151:F154" si="32">C152</f>
        <v>131</v>
      </c>
      <c r="D151" s="4">
        <f t="shared" si="32"/>
        <v>71.186999999999998</v>
      </c>
      <c r="E151" s="4">
        <f t="shared" si="32"/>
        <v>71.186999999999998</v>
      </c>
      <c r="F151" s="4">
        <f t="shared" si="32"/>
        <v>71.186999999999998</v>
      </c>
    </row>
    <row r="152" spans="1:6" ht="33" x14ac:dyDescent="0.2">
      <c r="A152" s="1" t="s">
        <v>13</v>
      </c>
      <c r="B152" s="2" t="s">
        <v>164</v>
      </c>
      <c r="C152" s="4">
        <f t="shared" si="32"/>
        <v>131</v>
      </c>
      <c r="D152" s="4">
        <f t="shared" si="32"/>
        <v>71.186999999999998</v>
      </c>
      <c r="E152" s="4">
        <f t="shared" si="32"/>
        <v>71.186999999999998</v>
      </c>
      <c r="F152" s="4">
        <f t="shared" si="32"/>
        <v>71.186999999999998</v>
      </c>
    </row>
    <row r="153" spans="1:6" ht="33" x14ac:dyDescent="0.2">
      <c r="A153" s="1" t="s">
        <v>21</v>
      </c>
      <c r="B153" s="2" t="s">
        <v>165</v>
      </c>
      <c r="C153" s="4">
        <f t="shared" si="32"/>
        <v>131</v>
      </c>
      <c r="D153" s="4">
        <f t="shared" si="32"/>
        <v>71.186999999999998</v>
      </c>
      <c r="E153" s="4">
        <f t="shared" si="32"/>
        <v>71.186999999999998</v>
      </c>
      <c r="F153" s="4">
        <f t="shared" si="32"/>
        <v>71.186999999999998</v>
      </c>
    </row>
    <row r="154" spans="1:6" ht="66" x14ac:dyDescent="0.2">
      <c r="A154" s="1" t="s">
        <v>66</v>
      </c>
      <c r="B154" s="2" t="s">
        <v>369</v>
      </c>
      <c r="C154" s="4">
        <f t="shared" si="32"/>
        <v>131</v>
      </c>
      <c r="D154" s="4">
        <f t="shared" si="32"/>
        <v>71.186999999999998</v>
      </c>
      <c r="E154" s="4">
        <f t="shared" si="32"/>
        <v>71.186999999999998</v>
      </c>
      <c r="F154" s="4">
        <f t="shared" si="32"/>
        <v>71.186999999999998</v>
      </c>
    </row>
    <row r="155" spans="1:6" ht="99" x14ac:dyDescent="0.2">
      <c r="A155" s="1" t="s">
        <v>126</v>
      </c>
      <c r="B155" s="2" t="s">
        <v>345</v>
      </c>
      <c r="C155" s="4">
        <v>131</v>
      </c>
      <c r="D155" s="4">
        <v>71.186999999999998</v>
      </c>
      <c r="E155" s="4">
        <v>71.186999999999998</v>
      </c>
      <c r="F155" s="4">
        <v>71.186999999999998</v>
      </c>
    </row>
    <row r="156" spans="1:6" ht="33" x14ac:dyDescent="0.2">
      <c r="A156" s="1" t="s">
        <v>67</v>
      </c>
      <c r="B156" s="2" t="s">
        <v>167</v>
      </c>
      <c r="C156" s="4">
        <f t="shared" ref="C156:F157" si="33">C157</f>
        <v>135</v>
      </c>
      <c r="D156" s="4">
        <f t="shared" si="33"/>
        <v>64.599999999999994</v>
      </c>
      <c r="E156" s="4">
        <f t="shared" si="33"/>
        <v>64.599999999999994</v>
      </c>
      <c r="F156" s="4">
        <f t="shared" si="33"/>
        <v>64.599999999999994</v>
      </c>
    </row>
    <row r="157" spans="1:6" ht="33" x14ac:dyDescent="0.2">
      <c r="A157" s="1" t="s">
        <v>13</v>
      </c>
      <c r="B157" s="2" t="s">
        <v>166</v>
      </c>
      <c r="C157" s="4">
        <f t="shared" si="33"/>
        <v>135</v>
      </c>
      <c r="D157" s="4">
        <f t="shared" si="33"/>
        <v>64.599999999999994</v>
      </c>
      <c r="E157" s="4">
        <f t="shared" si="33"/>
        <v>64.599999999999994</v>
      </c>
      <c r="F157" s="4">
        <f t="shared" si="33"/>
        <v>64.599999999999994</v>
      </c>
    </row>
    <row r="158" spans="1:6" ht="33" x14ac:dyDescent="0.2">
      <c r="A158" s="1" t="s">
        <v>21</v>
      </c>
      <c r="B158" s="2" t="s">
        <v>168</v>
      </c>
      <c r="C158" s="4">
        <f>C161+C159</f>
        <v>135</v>
      </c>
      <c r="D158" s="4">
        <f t="shared" ref="D158:F158" si="34">D161+D159</f>
        <v>64.599999999999994</v>
      </c>
      <c r="E158" s="4">
        <f t="shared" si="34"/>
        <v>64.599999999999994</v>
      </c>
      <c r="F158" s="4">
        <f t="shared" si="34"/>
        <v>64.599999999999994</v>
      </c>
    </row>
    <row r="159" spans="1:6" ht="198" x14ac:dyDescent="0.2">
      <c r="A159" s="1" t="s">
        <v>22</v>
      </c>
      <c r="B159" s="2" t="s">
        <v>868</v>
      </c>
      <c r="C159" s="4">
        <f>C160</f>
        <v>50</v>
      </c>
      <c r="D159" s="4">
        <f t="shared" ref="D159:F159" si="35">D160</f>
        <v>0</v>
      </c>
      <c r="E159" s="4">
        <f t="shared" si="35"/>
        <v>0</v>
      </c>
      <c r="F159" s="4">
        <f t="shared" si="35"/>
        <v>0</v>
      </c>
    </row>
    <row r="160" spans="1:6" ht="49.5" x14ac:dyDescent="0.2">
      <c r="A160" s="1" t="s">
        <v>23</v>
      </c>
      <c r="B160" s="2" t="s">
        <v>869</v>
      </c>
      <c r="C160" s="4">
        <v>50</v>
      </c>
      <c r="D160" s="4">
        <v>0</v>
      </c>
      <c r="E160" s="4">
        <v>0</v>
      </c>
      <c r="F160" s="4">
        <v>0</v>
      </c>
    </row>
    <row r="161" spans="1:6" ht="49.5" x14ac:dyDescent="0.2">
      <c r="A161" s="1" t="s">
        <v>38</v>
      </c>
      <c r="B161" s="2" t="s">
        <v>370</v>
      </c>
      <c r="C161" s="4">
        <f>C162</f>
        <v>85</v>
      </c>
      <c r="D161" s="4">
        <f>D162</f>
        <v>64.599999999999994</v>
      </c>
      <c r="E161" s="4">
        <f>E162</f>
        <v>64.599999999999994</v>
      </c>
      <c r="F161" s="4">
        <f>F162</f>
        <v>64.599999999999994</v>
      </c>
    </row>
    <row r="162" spans="1:6" ht="66" x14ac:dyDescent="0.2">
      <c r="A162" s="1" t="s">
        <v>40</v>
      </c>
      <c r="B162" s="2" t="s">
        <v>346</v>
      </c>
      <c r="C162" s="4">
        <v>85</v>
      </c>
      <c r="D162" s="4">
        <v>64.599999999999994</v>
      </c>
      <c r="E162" s="4">
        <v>64.599999999999994</v>
      </c>
      <c r="F162" s="4">
        <v>64.599999999999994</v>
      </c>
    </row>
    <row r="163" spans="1:6" ht="33" x14ac:dyDescent="0.2">
      <c r="A163" s="1" t="s">
        <v>624</v>
      </c>
      <c r="B163" s="2" t="s">
        <v>169</v>
      </c>
      <c r="C163" s="4">
        <f>C164+C172</f>
        <v>223086.44</v>
      </c>
      <c r="D163" s="4">
        <f>D164+D172</f>
        <v>489078.17099999991</v>
      </c>
      <c r="E163" s="4">
        <f>E164+E172</f>
        <v>489078.17099999991</v>
      </c>
      <c r="F163" s="4">
        <f>F164+F172</f>
        <v>488689.92599999992</v>
      </c>
    </row>
    <row r="164" spans="1:6" ht="33" x14ac:dyDescent="0.2">
      <c r="A164" s="1" t="s">
        <v>13</v>
      </c>
      <c r="B164" s="2" t="s">
        <v>170</v>
      </c>
      <c r="C164" s="4">
        <f>C165+C169</f>
        <v>410</v>
      </c>
      <c r="D164" s="4">
        <f>D165+D169</f>
        <v>356.2</v>
      </c>
      <c r="E164" s="4">
        <f>E165+E169</f>
        <v>356.2</v>
      </c>
      <c r="F164" s="4">
        <f>F165+F169</f>
        <v>371.92500000000001</v>
      </c>
    </row>
    <row r="165" spans="1:6" ht="49.5" x14ac:dyDescent="0.2">
      <c r="A165" s="1" t="s">
        <v>68</v>
      </c>
      <c r="B165" s="2" t="s">
        <v>171</v>
      </c>
      <c r="C165" s="4">
        <f t="shared" ref="C165:F167" si="36">C166</f>
        <v>0</v>
      </c>
      <c r="D165" s="4">
        <f t="shared" si="36"/>
        <v>68.424999999999997</v>
      </c>
      <c r="E165" s="4">
        <f t="shared" si="36"/>
        <v>68.424999999999997</v>
      </c>
      <c r="F165" s="4">
        <f t="shared" si="36"/>
        <v>68.424999999999997</v>
      </c>
    </row>
    <row r="166" spans="1:6" ht="33" x14ac:dyDescent="0.2">
      <c r="A166" s="1" t="s">
        <v>127</v>
      </c>
      <c r="B166" s="2" t="s">
        <v>172</v>
      </c>
      <c r="C166" s="4">
        <f t="shared" si="36"/>
        <v>0</v>
      </c>
      <c r="D166" s="4">
        <f t="shared" si="36"/>
        <v>68.424999999999997</v>
      </c>
      <c r="E166" s="4">
        <f t="shared" si="36"/>
        <v>68.424999999999997</v>
      </c>
      <c r="F166" s="4">
        <f t="shared" si="36"/>
        <v>68.424999999999997</v>
      </c>
    </row>
    <row r="167" spans="1:6" ht="33" x14ac:dyDescent="0.2">
      <c r="A167" s="1" t="s">
        <v>128</v>
      </c>
      <c r="B167" s="2" t="s">
        <v>371</v>
      </c>
      <c r="C167" s="4">
        <f t="shared" si="36"/>
        <v>0</v>
      </c>
      <c r="D167" s="4">
        <f t="shared" si="36"/>
        <v>68.424999999999997</v>
      </c>
      <c r="E167" s="4">
        <f t="shared" si="36"/>
        <v>68.424999999999997</v>
      </c>
      <c r="F167" s="4">
        <f t="shared" si="36"/>
        <v>68.424999999999997</v>
      </c>
    </row>
    <row r="168" spans="1:6" ht="33" x14ac:dyDescent="0.2">
      <c r="A168" s="1" t="s">
        <v>129</v>
      </c>
      <c r="B168" s="2" t="s">
        <v>657</v>
      </c>
      <c r="C168" s="4">
        <v>0</v>
      </c>
      <c r="D168" s="4">
        <v>68.424999999999997</v>
      </c>
      <c r="E168" s="4">
        <v>68.424999999999997</v>
      </c>
      <c r="F168" s="4">
        <v>68.424999999999997</v>
      </c>
    </row>
    <row r="169" spans="1:6" ht="33" x14ac:dyDescent="0.2">
      <c r="A169" s="1" t="s">
        <v>21</v>
      </c>
      <c r="B169" s="2" t="s">
        <v>173</v>
      </c>
      <c r="C169" s="4">
        <f t="shared" ref="C169:F170" si="37">C170</f>
        <v>410</v>
      </c>
      <c r="D169" s="4">
        <f t="shared" si="37"/>
        <v>287.77499999999998</v>
      </c>
      <c r="E169" s="4">
        <f t="shared" si="37"/>
        <v>287.77499999999998</v>
      </c>
      <c r="F169" s="4">
        <f t="shared" si="37"/>
        <v>303.5</v>
      </c>
    </row>
    <row r="170" spans="1:6" ht="49.5" x14ac:dyDescent="0.2">
      <c r="A170" s="1" t="s">
        <v>38</v>
      </c>
      <c r="B170" s="2" t="s">
        <v>372</v>
      </c>
      <c r="C170" s="4">
        <f t="shared" si="37"/>
        <v>410</v>
      </c>
      <c r="D170" s="4">
        <f t="shared" si="37"/>
        <v>287.77499999999998</v>
      </c>
      <c r="E170" s="4">
        <f t="shared" si="37"/>
        <v>287.77499999999998</v>
      </c>
      <c r="F170" s="4">
        <f t="shared" si="37"/>
        <v>303.5</v>
      </c>
    </row>
    <row r="171" spans="1:6" ht="66" x14ac:dyDescent="0.2">
      <c r="A171" s="1" t="s">
        <v>40</v>
      </c>
      <c r="B171" s="2" t="s">
        <v>347</v>
      </c>
      <c r="C171" s="4">
        <v>410</v>
      </c>
      <c r="D171" s="4">
        <v>287.77499999999998</v>
      </c>
      <c r="E171" s="4">
        <v>287.77499999999998</v>
      </c>
      <c r="F171" s="4">
        <v>303.5</v>
      </c>
    </row>
    <row r="172" spans="1:6" x14ac:dyDescent="0.2">
      <c r="A172" s="1" t="s">
        <v>94</v>
      </c>
      <c r="B172" s="2" t="s">
        <v>174</v>
      </c>
      <c r="C172" s="4">
        <f>C173+C199+C204+C202</f>
        <v>222676.44</v>
      </c>
      <c r="D172" s="4">
        <f>D173+D199+D204+D202</f>
        <v>488721.9709999999</v>
      </c>
      <c r="E172" s="4">
        <f t="shared" ref="E172:F172" si="38">E173+E199+E204+E202</f>
        <v>488721.9709999999</v>
      </c>
      <c r="F172" s="4">
        <f t="shared" si="38"/>
        <v>488318.00099999993</v>
      </c>
    </row>
    <row r="173" spans="1:6" ht="66" x14ac:dyDescent="0.2">
      <c r="A173" s="1" t="s">
        <v>325</v>
      </c>
      <c r="B173" s="2" t="s">
        <v>175</v>
      </c>
      <c r="C173" s="4">
        <f>C174+C185+C194</f>
        <v>222676.44</v>
      </c>
      <c r="D173" s="4">
        <f>D174+D185+D194</f>
        <v>486211.60399999993</v>
      </c>
      <c r="E173" s="4">
        <f t="shared" ref="E173:F173" si="39">E174+E185+E194</f>
        <v>486211.60399999993</v>
      </c>
      <c r="F173" s="4">
        <f t="shared" si="39"/>
        <v>485807.63399999996</v>
      </c>
    </row>
    <row r="174" spans="1:6" ht="49.5" x14ac:dyDescent="0.2">
      <c r="A174" s="1" t="s">
        <v>194</v>
      </c>
      <c r="B174" s="2" t="s">
        <v>310</v>
      </c>
      <c r="C174" s="4">
        <f>C177+C183+C175+C179+C181</f>
        <v>0</v>
      </c>
      <c r="D174" s="4">
        <f>D177+D183+D175+D179+D181</f>
        <v>232032</v>
      </c>
      <c r="E174" s="4">
        <f t="shared" ref="E174:F174" si="40">E177+E183+E175+E179+E181</f>
        <v>232032</v>
      </c>
      <c r="F174" s="4">
        <f t="shared" si="40"/>
        <v>231995.99600000001</v>
      </c>
    </row>
    <row r="175" spans="1:6" ht="66" x14ac:dyDescent="0.2">
      <c r="A175" s="1" t="s">
        <v>684</v>
      </c>
      <c r="B175" s="2" t="s">
        <v>674</v>
      </c>
      <c r="C175" s="4">
        <f>C176</f>
        <v>0</v>
      </c>
      <c r="D175" s="4">
        <f>D176</f>
        <v>600</v>
      </c>
      <c r="E175" s="4">
        <f t="shared" ref="E175:F175" si="41">E176</f>
        <v>600</v>
      </c>
      <c r="F175" s="4">
        <f t="shared" si="41"/>
        <v>600</v>
      </c>
    </row>
    <row r="176" spans="1:6" ht="82.5" x14ac:dyDescent="0.2">
      <c r="A176" s="1" t="s">
        <v>685</v>
      </c>
      <c r="B176" s="2" t="s">
        <v>675</v>
      </c>
      <c r="C176" s="2"/>
      <c r="D176" s="4">
        <f>400+200</f>
        <v>600</v>
      </c>
      <c r="E176" s="4">
        <f t="shared" ref="E176:F176" si="42">400+200</f>
        <v>600</v>
      </c>
      <c r="F176" s="4">
        <f t="shared" si="42"/>
        <v>600</v>
      </c>
    </row>
    <row r="177" spans="1:6" ht="66" x14ac:dyDescent="0.2">
      <c r="A177" s="1" t="s">
        <v>308</v>
      </c>
      <c r="B177" s="2" t="s">
        <v>311</v>
      </c>
      <c r="C177" s="4">
        <f>C178</f>
        <v>0</v>
      </c>
      <c r="D177" s="4">
        <f>D178</f>
        <v>0</v>
      </c>
      <c r="E177" s="4">
        <f t="shared" ref="E177:F177" si="43">E178</f>
        <v>0</v>
      </c>
      <c r="F177" s="4">
        <f t="shared" si="43"/>
        <v>0</v>
      </c>
    </row>
    <row r="178" spans="1:6" ht="66" x14ac:dyDescent="0.2">
      <c r="A178" s="1" t="s">
        <v>309</v>
      </c>
      <c r="B178" s="2" t="s">
        <v>312</v>
      </c>
      <c r="C178" s="2"/>
      <c r="D178" s="4"/>
      <c r="E178" s="30"/>
      <c r="F178" s="30"/>
    </row>
    <row r="179" spans="1:6" ht="181.5" x14ac:dyDescent="0.2">
      <c r="A179" s="1" t="s">
        <v>680</v>
      </c>
      <c r="B179" s="2" t="s">
        <v>677</v>
      </c>
      <c r="C179" s="4">
        <f>C180</f>
        <v>0</v>
      </c>
      <c r="D179" s="4">
        <f>D180</f>
        <v>169128.33</v>
      </c>
      <c r="E179" s="4">
        <f t="shared" ref="E179:F179" si="44">E180</f>
        <v>169128.33</v>
      </c>
      <c r="F179" s="4">
        <f t="shared" si="44"/>
        <v>169128.326</v>
      </c>
    </row>
    <row r="180" spans="1:6" ht="132" x14ac:dyDescent="0.2">
      <c r="A180" s="1" t="s">
        <v>681</v>
      </c>
      <c r="B180" s="2" t="s">
        <v>676</v>
      </c>
      <c r="C180" s="2"/>
      <c r="D180" s="4">
        <v>169128.33</v>
      </c>
      <c r="E180" s="4">
        <v>169128.33</v>
      </c>
      <c r="F180" s="4">
        <v>169128.326</v>
      </c>
    </row>
    <row r="181" spans="1:6" ht="132" x14ac:dyDescent="0.2">
      <c r="A181" s="1" t="s">
        <v>682</v>
      </c>
      <c r="B181" s="2" t="s">
        <v>678</v>
      </c>
      <c r="C181" s="4">
        <f>C182</f>
        <v>0</v>
      </c>
      <c r="D181" s="4">
        <f>D182</f>
        <v>59739.47</v>
      </c>
      <c r="E181" s="4">
        <f t="shared" ref="E181:F181" si="45">E182</f>
        <v>59739.47</v>
      </c>
      <c r="F181" s="4">
        <f t="shared" si="45"/>
        <v>59739.47</v>
      </c>
    </row>
    <row r="182" spans="1:6" ht="82.5" x14ac:dyDescent="0.2">
      <c r="A182" s="1" t="s">
        <v>683</v>
      </c>
      <c r="B182" s="2" t="s">
        <v>679</v>
      </c>
      <c r="C182" s="2"/>
      <c r="D182" s="4">
        <f>59739.46+0.01</f>
        <v>59739.47</v>
      </c>
      <c r="E182" s="4">
        <f t="shared" ref="E182:F182" si="46">59739.46+0.01</f>
        <v>59739.47</v>
      </c>
      <c r="F182" s="4">
        <f t="shared" si="46"/>
        <v>59739.47</v>
      </c>
    </row>
    <row r="183" spans="1:6" x14ac:dyDescent="0.2">
      <c r="A183" s="1" t="s">
        <v>195</v>
      </c>
      <c r="B183" s="2" t="s">
        <v>313</v>
      </c>
      <c r="C183" s="4">
        <f>C184</f>
        <v>0</v>
      </c>
      <c r="D183" s="4">
        <f>D184</f>
        <v>2564.1999999999998</v>
      </c>
      <c r="E183" s="4">
        <f t="shared" ref="E183:F183" si="47">E184</f>
        <v>2564.1999999999998</v>
      </c>
      <c r="F183" s="4">
        <f t="shared" si="47"/>
        <v>2528.1999999999998</v>
      </c>
    </row>
    <row r="184" spans="1:6" ht="33" x14ac:dyDescent="0.2">
      <c r="A184" s="1" t="s">
        <v>196</v>
      </c>
      <c r="B184" s="2" t="s">
        <v>314</v>
      </c>
      <c r="C184" s="2"/>
      <c r="D184" s="4">
        <f>37.45+2526.75</f>
        <v>2564.1999999999998</v>
      </c>
      <c r="E184" s="4">
        <f t="shared" ref="E184" si="48">37.45+2526.75</f>
        <v>2564.1999999999998</v>
      </c>
      <c r="F184" s="4">
        <v>2528.1999999999998</v>
      </c>
    </row>
    <row r="185" spans="1:6" ht="49.5" x14ac:dyDescent="0.2">
      <c r="A185" s="1" t="s">
        <v>619</v>
      </c>
      <c r="B185" s="2" t="s">
        <v>301</v>
      </c>
      <c r="C185" s="4">
        <f>C186+C188+C190+C192</f>
        <v>222676.44</v>
      </c>
      <c r="D185" s="4">
        <f>D186+D188+D190+D192</f>
        <v>250478.44999999995</v>
      </c>
      <c r="E185" s="4">
        <f t="shared" ref="E185:F185" si="49">E186+E188+E190+E192</f>
        <v>250478.44999999995</v>
      </c>
      <c r="F185" s="4">
        <f t="shared" si="49"/>
        <v>250117.984</v>
      </c>
    </row>
    <row r="186" spans="1:6" ht="49.5" x14ac:dyDescent="0.2">
      <c r="A186" s="1" t="s">
        <v>620</v>
      </c>
      <c r="B186" s="2" t="s">
        <v>300</v>
      </c>
      <c r="C186" s="4" t="str">
        <f>C187</f>
        <v>2346,270</v>
      </c>
      <c r="D186" s="4">
        <f>D187</f>
        <v>2565.4699999999998</v>
      </c>
      <c r="E186" s="4">
        <f t="shared" ref="E186:F186" si="50">E187</f>
        <v>2565.4699999999998</v>
      </c>
      <c r="F186" s="4">
        <f t="shared" si="50"/>
        <v>2558.2040000000002</v>
      </c>
    </row>
    <row r="187" spans="1:6" ht="49.5" x14ac:dyDescent="0.2">
      <c r="A187" s="1" t="s">
        <v>621</v>
      </c>
      <c r="B187" s="2" t="s">
        <v>299</v>
      </c>
      <c r="C187" s="2" t="s">
        <v>801</v>
      </c>
      <c r="D187" s="4">
        <v>2565.4699999999998</v>
      </c>
      <c r="E187" s="4">
        <v>2565.4699999999998</v>
      </c>
      <c r="F187" s="4">
        <v>2558.2040000000002</v>
      </c>
    </row>
    <row r="188" spans="1:6" ht="82.5" x14ac:dyDescent="0.2">
      <c r="A188" s="1" t="s">
        <v>304</v>
      </c>
      <c r="B188" s="2" t="s">
        <v>306</v>
      </c>
      <c r="C188" s="4">
        <v>210.63</v>
      </c>
      <c r="D188" s="4">
        <f>D189</f>
        <v>204.61</v>
      </c>
      <c r="E188" s="4">
        <f t="shared" ref="E188:F188" si="51">E189</f>
        <v>204.61</v>
      </c>
      <c r="F188" s="4">
        <f t="shared" si="51"/>
        <v>204.61</v>
      </c>
    </row>
    <row r="189" spans="1:6" ht="82.5" x14ac:dyDescent="0.2">
      <c r="A189" s="1" t="s">
        <v>305</v>
      </c>
      <c r="B189" s="2" t="s">
        <v>307</v>
      </c>
      <c r="C189" s="2"/>
      <c r="D189" s="4">
        <v>204.61</v>
      </c>
      <c r="E189" s="4">
        <v>204.61</v>
      </c>
      <c r="F189" s="4">
        <v>204.61</v>
      </c>
    </row>
    <row r="190" spans="1:6" ht="49.5" x14ac:dyDescent="0.2">
      <c r="A190" s="1" t="s">
        <v>622</v>
      </c>
      <c r="B190" s="2" t="s">
        <v>302</v>
      </c>
      <c r="C190" s="4">
        <v>220119.54</v>
      </c>
      <c r="D190" s="4">
        <f>D191</f>
        <v>247293.50999999998</v>
      </c>
      <c r="E190" s="4">
        <f t="shared" ref="E190:F190" si="52">E191</f>
        <v>247293.50999999998</v>
      </c>
      <c r="F190" s="4">
        <f t="shared" si="52"/>
        <v>246940.31</v>
      </c>
    </row>
    <row r="191" spans="1:6" ht="66" x14ac:dyDescent="0.2">
      <c r="A191" s="1" t="s">
        <v>623</v>
      </c>
      <c r="B191" s="2" t="s">
        <v>303</v>
      </c>
      <c r="C191" s="2"/>
      <c r="D191" s="4">
        <f>63.66+166.98+639.99+687.59+848.27+739.6+1500+141175.79+323.74+27387.45+45031.82+343+215.11+158.43+320.55+27367.8+323.73</f>
        <v>247293.50999999998</v>
      </c>
      <c r="E191" s="4">
        <f t="shared" ref="E191" si="53">63.66+166.98+639.99+687.59+848.27+739.6+1500+141175.79+323.74+27387.45+45031.82+343+215.11+158.43+320.55+27367.8+323.73</f>
        <v>247293.50999999998</v>
      </c>
      <c r="F191" s="4">
        <v>246940.31</v>
      </c>
    </row>
    <row r="192" spans="1:6" ht="49.5" x14ac:dyDescent="0.2">
      <c r="A192" s="1" t="s">
        <v>669</v>
      </c>
      <c r="B192" s="2" t="s">
        <v>666</v>
      </c>
      <c r="C192" s="4">
        <f>C193</f>
        <v>0</v>
      </c>
      <c r="D192" s="4">
        <f>D193</f>
        <v>414.86</v>
      </c>
      <c r="E192" s="4">
        <f t="shared" ref="E192:F192" si="54">E193</f>
        <v>414.86</v>
      </c>
      <c r="F192" s="4">
        <f t="shared" si="54"/>
        <v>414.86</v>
      </c>
    </row>
    <row r="193" spans="1:6" ht="66" x14ac:dyDescent="0.2">
      <c r="A193" s="1" t="s">
        <v>668</v>
      </c>
      <c r="B193" s="2" t="s">
        <v>667</v>
      </c>
      <c r="C193" s="2"/>
      <c r="D193" s="4">
        <v>414.86</v>
      </c>
      <c r="E193" s="4">
        <v>414.86</v>
      </c>
      <c r="F193" s="4">
        <v>414.86</v>
      </c>
    </row>
    <row r="194" spans="1:6" x14ac:dyDescent="0.2">
      <c r="A194" s="1" t="s">
        <v>315</v>
      </c>
      <c r="B194" s="2" t="s">
        <v>316</v>
      </c>
      <c r="C194" s="4">
        <f>C195+C197</f>
        <v>0</v>
      </c>
      <c r="D194" s="4">
        <f>D195+D197</f>
        <v>3701.1540000000005</v>
      </c>
      <c r="E194" s="4">
        <f t="shared" ref="E194:F194" si="55">E195+E197</f>
        <v>3701.1540000000005</v>
      </c>
      <c r="F194" s="4">
        <f t="shared" si="55"/>
        <v>3693.6539999999995</v>
      </c>
    </row>
    <row r="195" spans="1:6" ht="99" x14ac:dyDescent="0.2">
      <c r="A195" s="1" t="s">
        <v>258</v>
      </c>
      <c r="B195" s="2" t="s">
        <v>317</v>
      </c>
      <c r="C195" s="4">
        <f>C196</f>
        <v>0</v>
      </c>
      <c r="D195" s="4">
        <f>D196</f>
        <v>742.86699999999996</v>
      </c>
      <c r="E195" s="4">
        <f t="shared" ref="E195:F195" si="56">E196</f>
        <v>742.86699999999996</v>
      </c>
      <c r="F195" s="4">
        <f t="shared" si="56"/>
        <v>735.36699999999996</v>
      </c>
    </row>
    <row r="196" spans="1:6" ht="115.5" x14ac:dyDescent="0.2">
      <c r="A196" s="1" t="s">
        <v>259</v>
      </c>
      <c r="B196" s="2" t="s">
        <v>318</v>
      </c>
      <c r="C196" s="2"/>
      <c r="D196" s="4">
        <f>300+344.167+98.7</f>
        <v>742.86699999999996</v>
      </c>
      <c r="E196" s="4">
        <f t="shared" ref="E196" si="57">300+344.167+98.7</f>
        <v>742.86699999999996</v>
      </c>
      <c r="F196" s="4">
        <v>735.36699999999996</v>
      </c>
    </row>
    <row r="197" spans="1:6" ht="33" x14ac:dyDescent="0.2">
      <c r="A197" s="1" t="s">
        <v>672</v>
      </c>
      <c r="B197" s="2" t="s">
        <v>670</v>
      </c>
      <c r="C197" s="4">
        <f>C198</f>
        <v>0</v>
      </c>
      <c r="D197" s="4">
        <f>D198</f>
        <v>2958.2870000000003</v>
      </c>
      <c r="E197" s="4">
        <f t="shared" ref="E197:F197" si="58">E198</f>
        <v>2958.2870000000003</v>
      </c>
      <c r="F197" s="4">
        <f t="shared" si="58"/>
        <v>2958.2869999999998</v>
      </c>
    </row>
    <row r="198" spans="1:6" ht="49.5" x14ac:dyDescent="0.2">
      <c r="A198" s="1" t="s">
        <v>673</v>
      </c>
      <c r="B198" s="2" t="s">
        <v>671</v>
      </c>
      <c r="C198" s="2"/>
      <c r="D198" s="4">
        <f>2250+708.287</f>
        <v>2958.2870000000003</v>
      </c>
      <c r="E198" s="4">
        <f t="shared" ref="E198" si="59">2250+708.287</f>
        <v>2958.2870000000003</v>
      </c>
      <c r="F198" s="4">
        <f>2250+708.288-0.001</f>
        <v>2958.2869999999998</v>
      </c>
    </row>
    <row r="199" spans="1:6" ht="33" x14ac:dyDescent="0.2">
      <c r="A199" s="1" t="s">
        <v>197</v>
      </c>
      <c r="B199" s="2" t="s">
        <v>319</v>
      </c>
      <c r="C199" s="4">
        <f>C200</f>
        <v>0</v>
      </c>
      <c r="D199" s="4">
        <f>D200</f>
        <v>3184</v>
      </c>
      <c r="E199" s="4">
        <f t="shared" ref="E199:F200" si="60">E200</f>
        <v>3184</v>
      </c>
      <c r="F199" s="4">
        <f t="shared" si="60"/>
        <v>3184</v>
      </c>
    </row>
    <row r="200" spans="1:6" ht="33" x14ac:dyDescent="0.2">
      <c r="A200" s="1" t="s">
        <v>198</v>
      </c>
      <c r="B200" s="2" t="s">
        <v>320</v>
      </c>
      <c r="C200" s="4">
        <f>C201</f>
        <v>0</v>
      </c>
      <c r="D200" s="4">
        <f>D201</f>
        <v>3184</v>
      </c>
      <c r="E200" s="4">
        <f t="shared" si="60"/>
        <v>3184</v>
      </c>
      <c r="F200" s="4">
        <f t="shared" si="60"/>
        <v>3184</v>
      </c>
    </row>
    <row r="201" spans="1:6" ht="33" x14ac:dyDescent="0.2">
      <c r="A201" s="1" t="s">
        <v>198</v>
      </c>
      <c r="B201" s="2" t="s">
        <v>321</v>
      </c>
      <c r="C201" s="2"/>
      <c r="D201" s="4">
        <v>3184</v>
      </c>
      <c r="E201" s="4">
        <v>3184</v>
      </c>
      <c r="F201" s="4">
        <v>3184</v>
      </c>
    </row>
    <row r="202" spans="1:6" ht="115.5" x14ac:dyDescent="0.2">
      <c r="A202" s="1" t="s">
        <v>263</v>
      </c>
      <c r="B202" s="2" t="s">
        <v>702</v>
      </c>
      <c r="C202" s="4">
        <f>C203</f>
        <v>0</v>
      </c>
      <c r="D202" s="4">
        <f>D203</f>
        <v>1416.1</v>
      </c>
      <c r="E202" s="4">
        <f t="shared" ref="E202:F202" si="61">E203</f>
        <v>1416.1</v>
      </c>
      <c r="F202" s="4">
        <f t="shared" si="61"/>
        <v>1416.1</v>
      </c>
    </row>
    <row r="203" spans="1:6" ht="99" x14ac:dyDescent="0.2">
      <c r="A203" s="1" t="s">
        <v>265</v>
      </c>
      <c r="B203" s="2" t="s">
        <v>703</v>
      </c>
      <c r="C203" s="2"/>
      <c r="D203" s="4">
        <v>1416.1</v>
      </c>
      <c r="E203" s="4">
        <v>1416.1</v>
      </c>
      <c r="F203" s="4">
        <v>1416.1</v>
      </c>
    </row>
    <row r="204" spans="1:6" ht="82.5" x14ac:dyDescent="0.2">
      <c r="A204" s="1" t="s">
        <v>201</v>
      </c>
      <c r="B204" s="2" t="s">
        <v>322</v>
      </c>
      <c r="C204" s="4">
        <f>C205</f>
        <v>0</v>
      </c>
      <c r="D204" s="4">
        <f>D205</f>
        <v>-2089.7330000000002</v>
      </c>
      <c r="E204" s="4">
        <f t="shared" ref="E204:F204" si="62">E205</f>
        <v>-2089.7330000000002</v>
      </c>
      <c r="F204" s="4">
        <f t="shared" si="62"/>
        <v>-2089.7330000000002</v>
      </c>
    </row>
    <row r="205" spans="1:6" ht="66" x14ac:dyDescent="0.2">
      <c r="A205" s="1" t="s">
        <v>202</v>
      </c>
      <c r="B205" s="2" t="s">
        <v>323</v>
      </c>
      <c r="C205" s="2"/>
      <c r="D205" s="4">
        <v>-2089.7330000000002</v>
      </c>
      <c r="E205" s="4">
        <v>-2089.7330000000002</v>
      </c>
      <c r="F205" s="4">
        <v>-2089.7330000000002</v>
      </c>
    </row>
    <row r="206" spans="1:6" ht="49.5" x14ac:dyDescent="0.2">
      <c r="A206" s="1" t="s">
        <v>130</v>
      </c>
      <c r="B206" s="2" t="s">
        <v>176</v>
      </c>
      <c r="C206" s="6">
        <f>C207+C215</f>
        <v>367431</v>
      </c>
      <c r="D206" s="6">
        <f>D207+D215</f>
        <v>403875.23000000004</v>
      </c>
      <c r="E206" s="6">
        <f t="shared" ref="E206:F206" si="63">E207+E215</f>
        <v>403875.23000000004</v>
      </c>
      <c r="F206" s="4">
        <f t="shared" si="63"/>
        <v>403898.26</v>
      </c>
    </row>
    <row r="207" spans="1:6" ht="33" x14ac:dyDescent="0.2">
      <c r="A207" s="1" t="s">
        <v>13</v>
      </c>
      <c r="B207" s="2" t="s">
        <v>177</v>
      </c>
      <c r="C207" s="4">
        <f>C208</f>
        <v>48</v>
      </c>
      <c r="D207" s="4">
        <f>D208</f>
        <v>121.83500000000001</v>
      </c>
      <c r="E207" s="4">
        <f t="shared" ref="E207:F207" si="64">E208</f>
        <v>121.83500000000001</v>
      </c>
      <c r="F207" s="4">
        <f t="shared" si="64"/>
        <v>144.86500000000001</v>
      </c>
    </row>
    <row r="208" spans="1:6" ht="49.5" x14ac:dyDescent="0.2">
      <c r="A208" s="1" t="s">
        <v>68</v>
      </c>
      <c r="B208" s="2" t="s">
        <v>178</v>
      </c>
      <c r="C208" s="4">
        <f>C209+C212</f>
        <v>48</v>
      </c>
      <c r="D208" s="4">
        <f>D209+D212</f>
        <v>121.83500000000001</v>
      </c>
      <c r="E208" s="4">
        <f t="shared" ref="E208:F208" si="65">E209+E212</f>
        <v>121.83500000000001</v>
      </c>
      <c r="F208" s="4">
        <f t="shared" si="65"/>
        <v>144.86500000000001</v>
      </c>
    </row>
    <row r="209" spans="1:6" ht="33" x14ac:dyDescent="0.2">
      <c r="A209" s="1" t="s">
        <v>69</v>
      </c>
      <c r="B209" s="2" t="s">
        <v>375</v>
      </c>
      <c r="C209" s="4">
        <f>C210</f>
        <v>48</v>
      </c>
      <c r="D209" s="4">
        <f>D210</f>
        <v>30.2</v>
      </c>
      <c r="E209" s="4">
        <f t="shared" ref="E209:F210" si="66">E210</f>
        <v>30.2</v>
      </c>
      <c r="F209" s="4">
        <f t="shared" si="66"/>
        <v>30.2</v>
      </c>
    </row>
    <row r="210" spans="1:6" ht="33" x14ac:dyDescent="0.2">
      <c r="A210" s="1" t="s">
        <v>70</v>
      </c>
      <c r="B210" s="2" t="s">
        <v>374</v>
      </c>
      <c r="C210" s="4">
        <f>C211</f>
        <v>48</v>
      </c>
      <c r="D210" s="4">
        <f>D211</f>
        <v>30.2</v>
      </c>
      <c r="E210" s="4">
        <f t="shared" si="66"/>
        <v>30.2</v>
      </c>
      <c r="F210" s="4">
        <f t="shared" si="66"/>
        <v>30.2</v>
      </c>
    </row>
    <row r="211" spans="1:6" ht="49.5" x14ac:dyDescent="0.2">
      <c r="A211" s="1" t="s">
        <v>71</v>
      </c>
      <c r="B211" s="2" t="s">
        <v>373</v>
      </c>
      <c r="C211" s="4">
        <v>48</v>
      </c>
      <c r="D211" s="4">
        <v>30.2</v>
      </c>
      <c r="E211" s="4">
        <v>30.2</v>
      </c>
      <c r="F211" s="4">
        <v>30.2</v>
      </c>
    </row>
    <row r="212" spans="1:6" ht="33" x14ac:dyDescent="0.2">
      <c r="A212" s="1" t="s">
        <v>72</v>
      </c>
      <c r="B212" s="2" t="s">
        <v>376</v>
      </c>
      <c r="C212" s="4">
        <f>C213</f>
        <v>0</v>
      </c>
      <c r="D212" s="4">
        <f>D213</f>
        <v>91.635000000000005</v>
      </c>
      <c r="E212" s="4">
        <f t="shared" ref="E212:F213" si="67">E213</f>
        <v>91.635000000000005</v>
      </c>
      <c r="F212" s="4">
        <f t="shared" si="67"/>
        <v>114.66500000000001</v>
      </c>
    </row>
    <row r="213" spans="1:6" ht="33" x14ac:dyDescent="0.2">
      <c r="A213" s="1" t="s">
        <v>128</v>
      </c>
      <c r="B213" s="2" t="s">
        <v>792</v>
      </c>
      <c r="C213" s="4">
        <f>C214</f>
        <v>0</v>
      </c>
      <c r="D213" s="4">
        <f>D214</f>
        <v>91.635000000000005</v>
      </c>
      <c r="E213" s="4">
        <f t="shared" si="67"/>
        <v>91.635000000000005</v>
      </c>
      <c r="F213" s="4">
        <f t="shared" si="67"/>
        <v>114.66500000000001</v>
      </c>
    </row>
    <row r="214" spans="1:6" ht="33" x14ac:dyDescent="0.2">
      <c r="A214" s="1" t="s">
        <v>129</v>
      </c>
      <c r="B214" s="2" t="s">
        <v>781</v>
      </c>
      <c r="C214" s="2"/>
      <c r="D214" s="4">
        <v>91.635000000000005</v>
      </c>
      <c r="E214" s="4">
        <v>91.635000000000005</v>
      </c>
      <c r="F214" s="4">
        <v>114.66500000000001</v>
      </c>
    </row>
    <row r="215" spans="1:6" x14ac:dyDescent="0.2">
      <c r="A215" s="1" t="s">
        <v>94</v>
      </c>
      <c r="B215" s="2" t="s">
        <v>179</v>
      </c>
      <c r="C215" s="4">
        <f>C216+C232+C237</f>
        <v>367383</v>
      </c>
      <c r="D215" s="4">
        <f>D216+D232+D237</f>
        <v>403753.39500000002</v>
      </c>
      <c r="E215" s="4">
        <f t="shared" ref="E215:F215" si="68">E216+E232+E237</f>
        <v>403753.39500000002</v>
      </c>
      <c r="F215" s="4">
        <f t="shared" si="68"/>
        <v>403753.39500000002</v>
      </c>
    </row>
    <row r="216" spans="1:6" ht="66" x14ac:dyDescent="0.2">
      <c r="A216" s="1" t="s">
        <v>95</v>
      </c>
      <c r="B216" s="2" t="s">
        <v>180</v>
      </c>
      <c r="C216" s="4">
        <f>C217+C222+C229</f>
        <v>367383</v>
      </c>
      <c r="D216" s="4">
        <f>D217+D222+D229</f>
        <v>403835.01</v>
      </c>
      <c r="E216" s="4">
        <f t="shared" ref="E216:F216" si="69">E217+E222+E229</f>
        <v>403835.01</v>
      </c>
      <c r="F216" s="4">
        <f t="shared" si="69"/>
        <v>403835.01</v>
      </c>
    </row>
    <row r="217" spans="1:6" ht="49.5" x14ac:dyDescent="0.2">
      <c r="A217" s="1" t="s">
        <v>194</v>
      </c>
      <c r="B217" s="2" t="s">
        <v>217</v>
      </c>
      <c r="C217" s="4">
        <f>C220+C218</f>
        <v>0</v>
      </c>
      <c r="D217" s="4">
        <f>D220+D218</f>
        <v>5732.49</v>
      </c>
      <c r="E217" s="4">
        <f t="shared" ref="E217:F217" si="70">E220+E218</f>
        <v>5732.49</v>
      </c>
      <c r="F217" s="4">
        <f t="shared" si="70"/>
        <v>5732.49</v>
      </c>
    </row>
    <row r="218" spans="1:6" ht="82.5" x14ac:dyDescent="0.2">
      <c r="A218" s="1" t="s">
        <v>688</v>
      </c>
      <c r="B218" s="2" t="s">
        <v>686</v>
      </c>
      <c r="C218" s="4">
        <f>C219</f>
        <v>0</v>
      </c>
      <c r="D218" s="4">
        <f>D219</f>
        <v>1413.87</v>
      </c>
      <c r="E218" s="4">
        <f t="shared" ref="E218:F218" si="71">E219</f>
        <v>1413.87</v>
      </c>
      <c r="F218" s="4">
        <f t="shared" si="71"/>
        <v>1413.87</v>
      </c>
    </row>
    <row r="219" spans="1:6" ht="99" x14ac:dyDescent="0.2">
      <c r="A219" s="1" t="s">
        <v>689</v>
      </c>
      <c r="B219" s="2" t="s">
        <v>687</v>
      </c>
      <c r="C219" s="2"/>
      <c r="D219" s="4">
        <f>131.82+1282.05</f>
        <v>1413.87</v>
      </c>
      <c r="E219" s="4">
        <f t="shared" ref="E219:F219" si="72">131.82+1282.05</f>
        <v>1413.87</v>
      </c>
      <c r="F219" s="4">
        <f t="shared" si="72"/>
        <v>1413.87</v>
      </c>
    </row>
    <row r="220" spans="1:6" x14ac:dyDescent="0.2">
      <c r="A220" s="1" t="s">
        <v>195</v>
      </c>
      <c r="B220" s="2" t="s">
        <v>216</v>
      </c>
      <c r="C220" s="4">
        <f>C221</f>
        <v>0</v>
      </c>
      <c r="D220" s="4">
        <f>D221</f>
        <v>4318.62</v>
      </c>
      <c r="E220" s="4">
        <f t="shared" ref="E220:F220" si="73">E221</f>
        <v>4318.62</v>
      </c>
      <c r="F220" s="4">
        <f t="shared" si="73"/>
        <v>4318.62</v>
      </c>
    </row>
    <row r="221" spans="1:6" ht="33" x14ac:dyDescent="0.2">
      <c r="A221" s="1" t="s">
        <v>196</v>
      </c>
      <c r="B221" s="2" t="s">
        <v>185</v>
      </c>
      <c r="C221" s="2"/>
      <c r="D221" s="4">
        <f>4318.62</f>
        <v>4318.62</v>
      </c>
      <c r="E221" s="4">
        <f t="shared" ref="E221:F221" si="74">4318.62</f>
        <v>4318.62</v>
      </c>
      <c r="F221" s="4">
        <f t="shared" si="74"/>
        <v>4318.62</v>
      </c>
    </row>
    <row r="222" spans="1:6" ht="49.5" x14ac:dyDescent="0.2">
      <c r="A222" s="1" t="s">
        <v>99</v>
      </c>
      <c r="B222" s="2" t="s">
        <v>218</v>
      </c>
      <c r="C222" s="4">
        <f>C223+C225+C227</f>
        <v>24294.870000000003</v>
      </c>
      <c r="D222" s="4">
        <f>D223+D225+D227</f>
        <v>44088.03</v>
      </c>
      <c r="E222" s="4">
        <f t="shared" ref="E222:F222" si="75">E223+E225+E227</f>
        <v>44088.03</v>
      </c>
      <c r="F222" s="4">
        <f t="shared" si="75"/>
        <v>44088.03</v>
      </c>
    </row>
    <row r="223" spans="1:6" ht="49.5" x14ac:dyDescent="0.2">
      <c r="A223" s="1" t="s">
        <v>105</v>
      </c>
      <c r="B223" s="2" t="s">
        <v>219</v>
      </c>
      <c r="C223" s="4">
        <f>C224</f>
        <v>0</v>
      </c>
      <c r="D223" s="4">
        <f>D224</f>
        <v>0</v>
      </c>
      <c r="E223" s="4">
        <f t="shared" ref="E223:F223" si="76">E224</f>
        <v>0</v>
      </c>
      <c r="F223" s="4">
        <f t="shared" si="76"/>
        <v>0</v>
      </c>
    </row>
    <row r="224" spans="1:6" ht="49.5" x14ac:dyDescent="0.2">
      <c r="A224" s="1" t="s">
        <v>106</v>
      </c>
      <c r="B224" s="2" t="s">
        <v>182</v>
      </c>
      <c r="C224" s="2"/>
      <c r="D224" s="4">
        <v>0</v>
      </c>
      <c r="E224" s="30"/>
      <c r="F224" s="30"/>
    </row>
    <row r="225" spans="1:6" ht="49.5" x14ac:dyDescent="0.2">
      <c r="A225" s="1" t="s">
        <v>100</v>
      </c>
      <c r="B225" s="2" t="s">
        <v>220</v>
      </c>
      <c r="C225" s="4">
        <v>16690.86</v>
      </c>
      <c r="D225" s="4">
        <f>D226</f>
        <v>28458.859999999997</v>
      </c>
      <c r="E225" s="4">
        <f t="shared" ref="E225:F225" si="77">E226</f>
        <v>28458.859999999997</v>
      </c>
      <c r="F225" s="4">
        <f t="shared" si="77"/>
        <v>28458.859999999997</v>
      </c>
    </row>
    <row r="226" spans="1:6" ht="66" x14ac:dyDescent="0.2">
      <c r="A226" s="1" t="s">
        <v>101</v>
      </c>
      <c r="B226" s="2" t="s">
        <v>183</v>
      </c>
      <c r="C226" s="2"/>
      <c r="D226" s="4">
        <f>751.24+5+5351.95+59.95+131.06+222.1+2.5+21738.89+196.17</f>
        <v>28458.859999999997</v>
      </c>
      <c r="E226" s="4">
        <f t="shared" ref="E226:F226" si="78">751.24+5+5351.95+59.95+131.06+222.1+2.5+21738.89+196.17</f>
        <v>28458.859999999997</v>
      </c>
      <c r="F226" s="4">
        <f t="shared" si="78"/>
        <v>28458.859999999997</v>
      </c>
    </row>
    <row r="227" spans="1:6" ht="115.5" x14ac:dyDescent="0.2">
      <c r="A227" s="1" t="s">
        <v>192</v>
      </c>
      <c r="B227" s="2" t="s">
        <v>221</v>
      </c>
      <c r="C227" s="4">
        <v>7604.01</v>
      </c>
      <c r="D227" s="4">
        <f>D228</f>
        <v>15629.17</v>
      </c>
      <c r="E227" s="4">
        <f t="shared" ref="E227:F227" si="79">E228</f>
        <v>15629.17</v>
      </c>
      <c r="F227" s="4">
        <f t="shared" si="79"/>
        <v>15629.17</v>
      </c>
    </row>
    <row r="228" spans="1:6" ht="132" x14ac:dyDescent="0.2">
      <c r="A228" s="1" t="s">
        <v>193</v>
      </c>
      <c r="B228" s="2" t="s">
        <v>184</v>
      </c>
      <c r="C228" s="2"/>
      <c r="D228" s="4">
        <v>15629.17</v>
      </c>
      <c r="E228" s="4">
        <v>15629.17</v>
      </c>
      <c r="F228" s="4">
        <v>15629.17</v>
      </c>
    </row>
    <row r="229" spans="1:6" x14ac:dyDescent="0.2">
      <c r="A229" s="1" t="s">
        <v>102</v>
      </c>
      <c r="B229" s="2" t="s">
        <v>222</v>
      </c>
      <c r="C229" s="4">
        <f>C230</f>
        <v>343088.13</v>
      </c>
      <c r="D229" s="4">
        <f>D230</f>
        <v>354014.49</v>
      </c>
      <c r="E229" s="4">
        <f t="shared" ref="E229:F230" si="80">E230</f>
        <v>354014.49</v>
      </c>
      <c r="F229" s="4">
        <f t="shared" si="80"/>
        <v>354014.49</v>
      </c>
    </row>
    <row r="230" spans="1:6" ht="33" x14ac:dyDescent="0.2">
      <c r="A230" s="1" t="s">
        <v>103</v>
      </c>
      <c r="B230" s="2" t="s">
        <v>223</v>
      </c>
      <c r="C230" s="4">
        <v>343088.13</v>
      </c>
      <c r="D230" s="4">
        <f>D231</f>
        <v>354014.49</v>
      </c>
      <c r="E230" s="4">
        <f t="shared" si="80"/>
        <v>354014.49</v>
      </c>
      <c r="F230" s="4">
        <f t="shared" si="80"/>
        <v>354014.49</v>
      </c>
    </row>
    <row r="231" spans="1:6" ht="49.5" x14ac:dyDescent="0.2">
      <c r="A231" s="1" t="s">
        <v>104</v>
      </c>
      <c r="B231" s="2" t="s">
        <v>186</v>
      </c>
      <c r="C231" s="2"/>
      <c r="D231" s="4">
        <f>245702.3+107889.13+423.06</f>
        <v>354014.49</v>
      </c>
      <c r="E231" s="4">
        <f t="shared" ref="E231:F231" si="81">245702.3+107889.13+423.06</f>
        <v>354014.49</v>
      </c>
      <c r="F231" s="4">
        <f t="shared" si="81"/>
        <v>354014.49</v>
      </c>
    </row>
    <row r="232" spans="1:6" ht="33" x14ac:dyDescent="0.2">
      <c r="A232" s="1" t="s">
        <v>197</v>
      </c>
      <c r="B232" s="2" t="s">
        <v>181</v>
      </c>
      <c r="C232" s="4">
        <f>C233</f>
        <v>0</v>
      </c>
      <c r="D232" s="4">
        <f>D233</f>
        <v>0</v>
      </c>
      <c r="E232" s="4">
        <f t="shared" ref="E232:F233" si="82">E233</f>
        <v>0</v>
      </c>
      <c r="F232" s="4">
        <f t="shared" si="82"/>
        <v>0</v>
      </c>
    </row>
    <row r="233" spans="1:6" ht="33" x14ac:dyDescent="0.2">
      <c r="A233" s="1" t="s">
        <v>198</v>
      </c>
      <c r="B233" s="2" t="s">
        <v>224</v>
      </c>
      <c r="C233" s="4">
        <f>C234</f>
        <v>0</v>
      </c>
      <c r="D233" s="4">
        <f>D234</f>
        <v>0</v>
      </c>
      <c r="E233" s="4">
        <f t="shared" si="82"/>
        <v>0</v>
      </c>
      <c r="F233" s="4">
        <f t="shared" si="82"/>
        <v>0</v>
      </c>
    </row>
    <row r="234" spans="1:6" ht="33" x14ac:dyDescent="0.2">
      <c r="A234" s="1" t="s">
        <v>198</v>
      </c>
      <c r="B234" s="2" t="s">
        <v>187</v>
      </c>
      <c r="C234" s="4">
        <f>SUM(C235:C236)</f>
        <v>0</v>
      </c>
      <c r="D234" s="4">
        <f>SUM(D235:D236)</f>
        <v>0</v>
      </c>
      <c r="E234" s="4">
        <f t="shared" ref="E234:F234" si="83">SUM(E235:E236)</f>
        <v>0</v>
      </c>
      <c r="F234" s="4">
        <f t="shared" si="83"/>
        <v>0</v>
      </c>
    </row>
    <row r="235" spans="1:6" ht="115.5" x14ac:dyDescent="0.2">
      <c r="A235" s="1" t="s">
        <v>199</v>
      </c>
      <c r="B235" s="2" t="s">
        <v>188</v>
      </c>
      <c r="C235" s="2"/>
      <c r="D235" s="4"/>
      <c r="E235" s="30"/>
      <c r="F235" s="30"/>
    </row>
    <row r="236" spans="1:6" ht="99" x14ac:dyDescent="0.2">
      <c r="A236" s="1" t="s">
        <v>200</v>
      </c>
      <c r="B236" s="2" t="s">
        <v>189</v>
      </c>
      <c r="C236" s="2"/>
      <c r="D236" s="4"/>
      <c r="E236" s="30"/>
      <c r="F236" s="30"/>
    </row>
    <row r="237" spans="1:6" ht="82.5" x14ac:dyDescent="0.2">
      <c r="A237" s="1" t="s">
        <v>201</v>
      </c>
      <c r="B237" s="2" t="s">
        <v>190</v>
      </c>
      <c r="C237" s="4">
        <f>C238</f>
        <v>0</v>
      </c>
      <c r="D237" s="4">
        <f>D238</f>
        <v>-81.614999999999995</v>
      </c>
      <c r="E237" s="4">
        <f t="shared" ref="E237:F237" si="84">E238</f>
        <v>-81.614999999999995</v>
      </c>
      <c r="F237" s="4">
        <f t="shared" si="84"/>
        <v>-81.614999999999995</v>
      </c>
    </row>
    <row r="238" spans="1:6" ht="66" x14ac:dyDescent="0.2">
      <c r="A238" s="1" t="s">
        <v>202</v>
      </c>
      <c r="B238" s="2" t="s">
        <v>191</v>
      </c>
      <c r="C238" s="2"/>
      <c r="D238" s="4">
        <v>-81.614999999999995</v>
      </c>
      <c r="E238" s="4">
        <v>-81.614999999999995</v>
      </c>
      <c r="F238" s="4">
        <v>-81.614999999999995</v>
      </c>
    </row>
    <row r="239" spans="1:6" ht="33" x14ac:dyDescent="0.2">
      <c r="A239" s="1" t="s">
        <v>75</v>
      </c>
      <c r="B239" s="2" t="s">
        <v>203</v>
      </c>
      <c r="C239" s="4">
        <f>C240+C245</f>
        <v>447.9</v>
      </c>
      <c r="D239" s="4">
        <f>D240+D245</f>
        <v>14757.904000000002</v>
      </c>
      <c r="E239" s="4">
        <f t="shared" ref="E239:F239" si="85">E240+E245</f>
        <v>14757.904000000002</v>
      </c>
      <c r="F239" s="4">
        <f t="shared" si="85"/>
        <v>14787.207000000002</v>
      </c>
    </row>
    <row r="240" spans="1:6" ht="33" x14ac:dyDescent="0.2">
      <c r="A240" s="1" t="s">
        <v>13</v>
      </c>
      <c r="B240" s="2" t="s">
        <v>204</v>
      </c>
      <c r="C240" s="4">
        <f t="shared" ref="C240:D243" si="86">C241</f>
        <v>390</v>
      </c>
      <c r="D240" s="4">
        <f t="shared" si="86"/>
        <v>650.11099999999999</v>
      </c>
      <c r="E240" s="4">
        <f t="shared" ref="E240:F243" si="87">E241</f>
        <v>650.11099999999999</v>
      </c>
      <c r="F240" s="4">
        <f t="shared" si="87"/>
        <v>668.16499999999996</v>
      </c>
    </row>
    <row r="241" spans="1:6" ht="49.5" x14ac:dyDescent="0.2">
      <c r="A241" s="1" t="s">
        <v>68</v>
      </c>
      <c r="B241" s="2" t="s">
        <v>205</v>
      </c>
      <c r="C241" s="4">
        <f t="shared" si="86"/>
        <v>390</v>
      </c>
      <c r="D241" s="4">
        <f t="shared" si="86"/>
        <v>650.11099999999999</v>
      </c>
      <c r="E241" s="4">
        <f t="shared" si="87"/>
        <v>650.11099999999999</v>
      </c>
      <c r="F241" s="4">
        <f t="shared" si="87"/>
        <v>668.16499999999996</v>
      </c>
    </row>
    <row r="242" spans="1:6" ht="33" x14ac:dyDescent="0.2">
      <c r="A242" s="1" t="s">
        <v>69</v>
      </c>
      <c r="B242" s="2" t="s">
        <v>377</v>
      </c>
      <c r="C242" s="4">
        <f t="shared" si="86"/>
        <v>390</v>
      </c>
      <c r="D242" s="4">
        <f t="shared" si="86"/>
        <v>650.11099999999999</v>
      </c>
      <c r="E242" s="4">
        <f t="shared" si="87"/>
        <v>650.11099999999999</v>
      </c>
      <c r="F242" s="4">
        <f t="shared" si="87"/>
        <v>668.16499999999996</v>
      </c>
    </row>
    <row r="243" spans="1:6" ht="33" x14ac:dyDescent="0.2">
      <c r="A243" s="1" t="s">
        <v>70</v>
      </c>
      <c r="B243" s="2" t="s">
        <v>378</v>
      </c>
      <c r="C243" s="4">
        <f t="shared" si="86"/>
        <v>390</v>
      </c>
      <c r="D243" s="4">
        <f t="shared" si="86"/>
        <v>650.11099999999999</v>
      </c>
      <c r="E243" s="4">
        <f t="shared" si="87"/>
        <v>650.11099999999999</v>
      </c>
      <c r="F243" s="4">
        <f t="shared" si="87"/>
        <v>668.16499999999996</v>
      </c>
    </row>
    <row r="244" spans="1:6" ht="49.5" x14ac:dyDescent="0.2">
      <c r="A244" s="1" t="s">
        <v>71</v>
      </c>
      <c r="B244" s="2" t="s">
        <v>379</v>
      </c>
      <c r="C244" s="4">
        <v>390</v>
      </c>
      <c r="D244" s="4">
        <v>650.11099999999999</v>
      </c>
      <c r="E244" s="4">
        <v>650.11099999999999</v>
      </c>
      <c r="F244" s="4">
        <v>668.16499999999996</v>
      </c>
    </row>
    <row r="245" spans="1:6" x14ac:dyDescent="0.2">
      <c r="A245" s="1" t="s">
        <v>94</v>
      </c>
      <c r="B245" s="2" t="s">
        <v>206</v>
      </c>
      <c r="C245" s="4">
        <f>C246+C268</f>
        <v>57.9</v>
      </c>
      <c r="D245" s="4">
        <f>D246+D268</f>
        <v>14107.793000000001</v>
      </c>
      <c r="E245" s="4">
        <f t="shared" ref="E245:F245" si="88">E246+E268</f>
        <v>14107.793000000001</v>
      </c>
      <c r="F245" s="4">
        <f t="shared" si="88"/>
        <v>14119.042000000001</v>
      </c>
    </row>
    <row r="246" spans="1:6" ht="66" x14ac:dyDescent="0.2">
      <c r="A246" s="1" t="s">
        <v>95</v>
      </c>
      <c r="B246" s="2" t="s">
        <v>207</v>
      </c>
      <c r="C246" s="4">
        <f>C247+C252+C255</f>
        <v>57.9</v>
      </c>
      <c r="D246" s="4">
        <f>D247+D252+D255</f>
        <v>13664.28</v>
      </c>
      <c r="E246" s="4">
        <f t="shared" ref="E246:F246" si="89">E247+E252+E255</f>
        <v>13664.28</v>
      </c>
      <c r="F246" s="4">
        <f t="shared" si="89"/>
        <v>13664.28</v>
      </c>
    </row>
    <row r="247" spans="1:6" ht="49.5" x14ac:dyDescent="0.2">
      <c r="A247" s="1" t="s">
        <v>194</v>
      </c>
      <c r="B247" s="2" t="s">
        <v>225</v>
      </c>
      <c r="C247" s="4">
        <f>C250+C248</f>
        <v>0</v>
      </c>
      <c r="D247" s="4">
        <f>D250+D248</f>
        <v>13219.43</v>
      </c>
      <c r="E247" s="4">
        <f t="shared" ref="E247:F247" si="90">E250+E248</f>
        <v>13219.43</v>
      </c>
      <c r="F247" s="4">
        <f t="shared" si="90"/>
        <v>13219.43</v>
      </c>
    </row>
    <row r="248" spans="1:6" ht="33" x14ac:dyDescent="0.2">
      <c r="A248" s="1" t="s">
        <v>694</v>
      </c>
      <c r="B248" s="2" t="s">
        <v>696</v>
      </c>
      <c r="C248" s="4">
        <f>C249</f>
        <v>0</v>
      </c>
      <c r="D248" s="4">
        <f>D249</f>
        <v>34.9</v>
      </c>
      <c r="E248" s="4">
        <f t="shared" ref="E248:F248" si="91">E249</f>
        <v>34.9</v>
      </c>
      <c r="F248" s="4">
        <f t="shared" si="91"/>
        <v>34.9</v>
      </c>
    </row>
    <row r="249" spans="1:6" ht="49.5" x14ac:dyDescent="0.2">
      <c r="A249" s="1" t="s">
        <v>695</v>
      </c>
      <c r="B249" s="2" t="s">
        <v>697</v>
      </c>
      <c r="C249" s="2"/>
      <c r="D249" s="4">
        <f>12.36+22.54</f>
        <v>34.9</v>
      </c>
      <c r="E249" s="4">
        <f t="shared" ref="E249:F249" si="92">12.36+22.54</f>
        <v>34.9</v>
      </c>
      <c r="F249" s="4">
        <f t="shared" si="92"/>
        <v>34.9</v>
      </c>
    </row>
    <row r="250" spans="1:6" x14ac:dyDescent="0.2">
      <c r="A250" s="1" t="s">
        <v>195</v>
      </c>
      <c r="B250" s="2" t="s">
        <v>226</v>
      </c>
      <c r="C250" s="4">
        <f>C251</f>
        <v>0</v>
      </c>
      <c r="D250" s="4">
        <f>D251</f>
        <v>13184.53</v>
      </c>
      <c r="E250" s="4">
        <f t="shared" ref="E250:F250" si="93">E251</f>
        <v>13184.53</v>
      </c>
      <c r="F250" s="4">
        <f t="shared" si="93"/>
        <v>13184.53</v>
      </c>
    </row>
    <row r="251" spans="1:6" ht="33" x14ac:dyDescent="0.2">
      <c r="A251" s="1" t="s">
        <v>196</v>
      </c>
      <c r="B251" s="2" t="s">
        <v>209</v>
      </c>
      <c r="C251" s="2"/>
      <c r="D251" s="4">
        <v>13184.53</v>
      </c>
      <c r="E251" s="4">
        <v>13184.53</v>
      </c>
      <c r="F251" s="4">
        <v>13184.53</v>
      </c>
    </row>
    <row r="252" spans="1:6" ht="49.5" x14ac:dyDescent="0.2">
      <c r="A252" s="1" t="s">
        <v>99</v>
      </c>
      <c r="B252" s="2" t="s">
        <v>227</v>
      </c>
      <c r="C252" s="4">
        <f>C253</f>
        <v>0</v>
      </c>
      <c r="D252" s="4">
        <f>D253</f>
        <v>0</v>
      </c>
      <c r="E252" s="4">
        <f t="shared" ref="E252:F253" si="94">E253</f>
        <v>0</v>
      </c>
      <c r="F252" s="4">
        <f t="shared" si="94"/>
        <v>0</v>
      </c>
    </row>
    <row r="253" spans="1:6" ht="49.5" x14ac:dyDescent="0.2">
      <c r="A253" s="1" t="s">
        <v>100</v>
      </c>
      <c r="B253" s="2" t="s">
        <v>228</v>
      </c>
      <c r="C253" s="4">
        <f>C254</f>
        <v>0</v>
      </c>
      <c r="D253" s="4">
        <f>D254</f>
        <v>0</v>
      </c>
      <c r="E253" s="4">
        <f t="shared" si="94"/>
        <v>0</v>
      </c>
      <c r="F253" s="4">
        <f t="shared" si="94"/>
        <v>0</v>
      </c>
    </row>
    <row r="254" spans="1:6" ht="66" x14ac:dyDescent="0.2">
      <c r="A254" s="1" t="s">
        <v>101</v>
      </c>
      <c r="B254" s="2" t="s">
        <v>229</v>
      </c>
      <c r="C254" s="2"/>
      <c r="D254" s="4"/>
      <c r="E254" s="30"/>
      <c r="F254" s="30"/>
    </row>
    <row r="255" spans="1:6" x14ac:dyDescent="0.2">
      <c r="A255" s="1" t="s">
        <v>102</v>
      </c>
      <c r="B255" s="2" t="s">
        <v>230</v>
      </c>
      <c r="C255" s="4">
        <f>C256+C258+C264+C266+C262+C260</f>
        <v>57.9</v>
      </c>
      <c r="D255" s="4">
        <f>D256+D258+D264+D266+D262+D260</f>
        <v>444.84999999999997</v>
      </c>
      <c r="E255" s="4">
        <f t="shared" ref="E255:F255" si="95">E256+E258+E264+E266+E262+E260</f>
        <v>444.84999999999997</v>
      </c>
      <c r="F255" s="4">
        <f t="shared" si="95"/>
        <v>444.84999999999997</v>
      </c>
    </row>
    <row r="256" spans="1:6" ht="99" x14ac:dyDescent="0.2">
      <c r="A256" s="1" t="s">
        <v>258</v>
      </c>
      <c r="B256" s="2" t="s">
        <v>270</v>
      </c>
      <c r="C256" s="4">
        <f>C257</f>
        <v>0</v>
      </c>
      <c r="D256" s="4">
        <f>D257</f>
        <v>0</v>
      </c>
      <c r="E256" s="4">
        <f t="shared" ref="E256:F256" si="96">E257</f>
        <v>0</v>
      </c>
      <c r="F256" s="4">
        <f t="shared" si="96"/>
        <v>0</v>
      </c>
    </row>
    <row r="257" spans="1:6" ht="115.5" x14ac:dyDescent="0.2">
      <c r="A257" s="1" t="s">
        <v>259</v>
      </c>
      <c r="B257" s="2" t="s">
        <v>271</v>
      </c>
      <c r="C257" s="2"/>
      <c r="D257" s="4"/>
      <c r="E257" s="30"/>
      <c r="F257" s="30"/>
    </row>
    <row r="258" spans="1:6" ht="99" x14ac:dyDescent="0.2">
      <c r="A258" s="1" t="s">
        <v>107</v>
      </c>
      <c r="B258" s="2" t="s">
        <v>215</v>
      </c>
      <c r="C258" s="4">
        <v>57.9</v>
      </c>
      <c r="D258" s="4">
        <f>D259</f>
        <v>49.41</v>
      </c>
      <c r="E258" s="4">
        <f t="shared" ref="E258:F258" si="97">E259</f>
        <v>49.41</v>
      </c>
      <c r="F258" s="4">
        <f t="shared" si="97"/>
        <v>49.41</v>
      </c>
    </row>
    <row r="259" spans="1:6" ht="82.5" x14ac:dyDescent="0.2">
      <c r="A259" s="1" t="s">
        <v>108</v>
      </c>
      <c r="B259" s="2" t="s">
        <v>210</v>
      </c>
      <c r="C259" s="2"/>
      <c r="D259" s="4">
        <f>21.99+27.42</f>
        <v>49.41</v>
      </c>
      <c r="E259" s="4">
        <f t="shared" ref="E259:F259" si="98">21.99+27.42</f>
        <v>49.41</v>
      </c>
      <c r="F259" s="4">
        <f t="shared" si="98"/>
        <v>49.41</v>
      </c>
    </row>
    <row r="260" spans="1:6" ht="132" x14ac:dyDescent="0.2">
      <c r="A260" s="1" t="s">
        <v>769</v>
      </c>
      <c r="B260" s="2" t="s">
        <v>767</v>
      </c>
      <c r="C260" s="4">
        <f>C261</f>
        <v>0</v>
      </c>
      <c r="D260" s="4">
        <f>D261</f>
        <v>20.440000000000001</v>
      </c>
      <c r="E260" s="4">
        <f t="shared" ref="E260:F260" si="99">E261</f>
        <v>20.440000000000001</v>
      </c>
      <c r="F260" s="4">
        <f t="shared" si="99"/>
        <v>20.440000000000001</v>
      </c>
    </row>
    <row r="261" spans="1:6" ht="148.5" x14ac:dyDescent="0.2">
      <c r="A261" s="1" t="s">
        <v>770</v>
      </c>
      <c r="B261" s="2" t="s">
        <v>768</v>
      </c>
      <c r="C261" s="2"/>
      <c r="D261" s="4">
        <v>20.440000000000001</v>
      </c>
      <c r="E261" s="4">
        <v>20.440000000000001</v>
      </c>
      <c r="F261" s="4">
        <v>20.440000000000001</v>
      </c>
    </row>
    <row r="262" spans="1:6" ht="99" x14ac:dyDescent="0.2">
      <c r="A262" s="1" t="s">
        <v>692</v>
      </c>
      <c r="B262" s="2" t="s">
        <v>690</v>
      </c>
      <c r="C262" s="4">
        <f>C263</f>
        <v>0</v>
      </c>
      <c r="D262" s="4">
        <f>D263</f>
        <v>100</v>
      </c>
      <c r="E262" s="4">
        <f t="shared" ref="E262:F262" si="100">E263</f>
        <v>100</v>
      </c>
      <c r="F262" s="4">
        <f t="shared" si="100"/>
        <v>100</v>
      </c>
    </row>
    <row r="263" spans="1:6" ht="99" x14ac:dyDescent="0.2">
      <c r="A263" s="1" t="s">
        <v>693</v>
      </c>
      <c r="B263" s="2" t="s">
        <v>691</v>
      </c>
      <c r="C263" s="2"/>
      <c r="D263" s="4">
        <v>100</v>
      </c>
      <c r="E263" s="4">
        <v>100</v>
      </c>
      <c r="F263" s="4">
        <v>100</v>
      </c>
    </row>
    <row r="264" spans="1:6" ht="99" x14ac:dyDescent="0.2">
      <c r="A264" s="1" t="s">
        <v>211</v>
      </c>
      <c r="B264" s="2" t="s">
        <v>213</v>
      </c>
      <c r="C264" s="4">
        <f>C265</f>
        <v>0</v>
      </c>
      <c r="D264" s="4">
        <f>D265</f>
        <v>50</v>
      </c>
      <c r="E264" s="4">
        <f t="shared" ref="E264:F264" si="101">E265</f>
        <v>50</v>
      </c>
      <c r="F264" s="4">
        <f t="shared" si="101"/>
        <v>50</v>
      </c>
    </row>
    <row r="265" spans="1:6" ht="99" x14ac:dyDescent="0.2">
      <c r="A265" s="1" t="s">
        <v>212</v>
      </c>
      <c r="B265" s="2" t="s">
        <v>214</v>
      </c>
      <c r="C265" s="2"/>
      <c r="D265" s="4">
        <v>50</v>
      </c>
      <c r="E265" s="4">
        <v>50</v>
      </c>
      <c r="F265" s="4">
        <v>50</v>
      </c>
    </row>
    <row r="266" spans="1:6" ht="33" x14ac:dyDescent="0.2">
      <c r="A266" s="1" t="s">
        <v>103</v>
      </c>
      <c r="B266" s="2" t="s">
        <v>231</v>
      </c>
      <c r="C266" s="4">
        <f>C267</f>
        <v>0</v>
      </c>
      <c r="D266" s="4">
        <f>D267</f>
        <v>225</v>
      </c>
      <c r="E266" s="4">
        <f t="shared" ref="E266:F266" si="102">E267</f>
        <v>225</v>
      </c>
      <c r="F266" s="4">
        <f t="shared" si="102"/>
        <v>225</v>
      </c>
    </row>
    <row r="267" spans="1:6" ht="49.5" x14ac:dyDescent="0.2">
      <c r="A267" s="1" t="s">
        <v>104</v>
      </c>
      <c r="B267" s="2" t="s">
        <v>232</v>
      </c>
      <c r="C267" s="2"/>
      <c r="D267" s="4">
        <v>225</v>
      </c>
      <c r="E267" s="4">
        <v>225</v>
      </c>
      <c r="F267" s="4">
        <v>225</v>
      </c>
    </row>
    <row r="268" spans="1:6" ht="33" x14ac:dyDescent="0.2">
      <c r="A268" s="1" t="s">
        <v>197</v>
      </c>
      <c r="B268" s="2" t="s">
        <v>234</v>
      </c>
      <c r="C268" s="4">
        <f>C269</f>
        <v>0</v>
      </c>
      <c r="D268" s="4">
        <f>D269</f>
        <v>443.51299999999998</v>
      </c>
      <c r="E268" s="4">
        <f t="shared" ref="E268:F268" si="103">E269</f>
        <v>443.51299999999998</v>
      </c>
      <c r="F268" s="4">
        <f t="shared" si="103"/>
        <v>454.762</v>
      </c>
    </row>
    <row r="269" spans="1:6" ht="33" x14ac:dyDescent="0.2">
      <c r="A269" s="1" t="s">
        <v>198</v>
      </c>
      <c r="B269" s="2" t="s">
        <v>235</v>
      </c>
      <c r="C269" s="4">
        <f>C270+C271</f>
        <v>0</v>
      </c>
      <c r="D269" s="4">
        <f>D270+D271</f>
        <v>443.51299999999998</v>
      </c>
      <c r="E269" s="4">
        <f t="shared" ref="E269:F269" si="104">E270+E271</f>
        <v>443.51299999999998</v>
      </c>
      <c r="F269" s="4">
        <f t="shared" si="104"/>
        <v>454.762</v>
      </c>
    </row>
    <row r="270" spans="1:6" ht="82.5" x14ac:dyDescent="0.2">
      <c r="A270" s="1" t="s">
        <v>233</v>
      </c>
      <c r="B270" s="2" t="s">
        <v>236</v>
      </c>
      <c r="C270" s="2"/>
      <c r="D270" s="4">
        <v>403.51299999999998</v>
      </c>
      <c r="E270" s="4">
        <v>403.51299999999998</v>
      </c>
      <c r="F270" s="4">
        <v>414.762</v>
      </c>
    </row>
    <row r="271" spans="1:6" ht="33" x14ac:dyDescent="0.2">
      <c r="A271" s="1" t="s">
        <v>198</v>
      </c>
      <c r="B271" s="2" t="s">
        <v>704</v>
      </c>
      <c r="C271" s="2"/>
      <c r="D271" s="4">
        <v>40</v>
      </c>
      <c r="E271" s="4">
        <v>40</v>
      </c>
      <c r="F271" s="4">
        <v>40</v>
      </c>
    </row>
    <row r="272" spans="1:6" ht="33" x14ac:dyDescent="0.2">
      <c r="A272" s="1" t="s">
        <v>131</v>
      </c>
      <c r="B272" s="2" t="s">
        <v>208</v>
      </c>
      <c r="C272" s="4">
        <f>C273+C285</f>
        <v>246637.94</v>
      </c>
      <c r="D272" s="4">
        <f>D273+D285</f>
        <v>383878.28500000003</v>
      </c>
      <c r="E272" s="4">
        <f t="shared" ref="E272:F272" si="105">E273+E285</f>
        <v>383878.28500000003</v>
      </c>
      <c r="F272" s="4">
        <f t="shared" si="105"/>
        <v>383881.54300000001</v>
      </c>
    </row>
    <row r="273" spans="1:6" ht="33" x14ac:dyDescent="0.2">
      <c r="A273" s="1" t="s">
        <v>13</v>
      </c>
      <c r="B273" s="2" t="s">
        <v>237</v>
      </c>
      <c r="C273" s="4">
        <f>C278+C274</f>
        <v>0</v>
      </c>
      <c r="D273" s="4">
        <f>D278+D274</f>
        <v>868.58</v>
      </c>
      <c r="E273" s="4">
        <f t="shared" ref="E273:F273" si="106">E278+E274</f>
        <v>868.58</v>
      </c>
      <c r="F273" s="4">
        <f t="shared" si="106"/>
        <v>871.83800000000008</v>
      </c>
    </row>
    <row r="274" spans="1:6" ht="49.5" x14ac:dyDescent="0.2">
      <c r="A274" s="1" t="s">
        <v>68</v>
      </c>
      <c r="B274" s="2" t="s">
        <v>658</v>
      </c>
      <c r="C274" s="4">
        <f t="shared" ref="C274:D276" si="107">C275</f>
        <v>0</v>
      </c>
      <c r="D274" s="4">
        <f t="shared" si="107"/>
        <v>27.798999999999999</v>
      </c>
      <c r="E274" s="4">
        <f t="shared" ref="E274:F276" si="108">E275</f>
        <v>27.798999999999999</v>
      </c>
      <c r="F274" s="4">
        <f t="shared" si="108"/>
        <v>31.056999999999999</v>
      </c>
    </row>
    <row r="275" spans="1:6" ht="33" x14ac:dyDescent="0.2">
      <c r="A275" s="1" t="s">
        <v>127</v>
      </c>
      <c r="B275" s="2" t="s">
        <v>659</v>
      </c>
      <c r="C275" s="4">
        <f t="shared" si="107"/>
        <v>0</v>
      </c>
      <c r="D275" s="4">
        <f t="shared" si="107"/>
        <v>27.798999999999999</v>
      </c>
      <c r="E275" s="4">
        <f t="shared" si="108"/>
        <v>27.798999999999999</v>
      </c>
      <c r="F275" s="4">
        <f t="shared" si="108"/>
        <v>31.056999999999999</v>
      </c>
    </row>
    <row r="276" spans="1:6" ht="33" x14ac:dyDescent="0.2">
      <c r="A276" s="1" t="s">
        <v>128</v>
      </c>
      <c r="B276" s="2" t="s">
        <v>660</v>
      </c>
      <c r="C276" s="4">
        <f t="shared" si="107"/>
        <v>0</v>
      </c>
      <c r="D276" s="4">
        <f t="shared" si="107"/>
        <v>27.798999999999999</v>
      </c>
      <c r="E276" s="4">
        <f t="shared" si="108"/>
        <v>27.798999999999999</v>
      </c>
      <c r="F276" s="4">
        <f t="shared" si="108"/>
        <v>31.056999999999999</v>
      </c>
    </row>
    <row r="277" spans="1:6" ht="33" x14ac:dyDescent="0.2">
      <c r="A277" s="1" t="s">
        <v>129</v>
      </c>
      <c r="B277" s="2" t="s">
        <v>661</v>
      </c>
      <c r="C277" s="4">
        <v>0</v>
      </c>
      <c r="D277" s="4">
        <v>27.798999999999999</v>
      </c>
      <c r="E277" s="4">
        <v>27.798999999999999</v>
      </c>
      <c r="F277" s="4">
        <v>31.056999999999999</v>
      </c>
    </row>
    <row r="278" spans="1:6" ht="33" x14ac:dyDescent="0.2">
      <c r="A278" s="1" t="s">
        <v>21</v>
      </c>
      <c r="B278" s="2" t="s">
        <v>238</v>
      </c>
      <c r="C278" s="4">
        <f>C279+C281+C283</f>
        <v>0</v>
      </c>
      <c r="D278" s="4">
        <f>D279+D281+D283</f>
        <v>840.78100000000006</v>
      </c>
      <c r="E278" s="4">
        <f t="shared" ref="E278:F278" si="109">E279+E281+E283</f>
        <v>840.78100000000006</v>
      </c>
      <c r="F278" s="4">
        <f t="shared" si="109"/>
        <v>840.78100000000006</v>
      </c>
    </row>
    <row r="279" spans="1:6" ht="33" x14ac:dyDescent="0.2">
      <c r="A279" s="1" t="s">
        <v>722</v>
      </c>
      <c r="B279" s="2" t="s">
        <v>723</v>
      </c>
      <c r="C279" s="4">
        <f>C280</f>
        <v>0</v>
      </c>
      <c r="D279" s="4">
        <f>D280</f>
        <v>30</v>
      </c>
      <c r="E279" s="4">
        <f t="shared" ref="E279:F279" si="110">E280</f>
        <v>30</v>
      </c>
      <c r="F279" s="4">
        <f t="shared" si="110"/>
        <v>30</v>
      </c>
    </row>
    <row r="280" spans="1:6" ht="66" x14ac:dyDescent="0.2">
      <c r="A280" s="1" t="s">
        <v>720</v>
      </c>
      <c r="B280" s="2" t="s">
        <v>724</v>
      </c>
      <c r="C280" s="4">
        <v>0</v>
      </c>
      <c r="D280" s="4">
        <v>30</v>
      </c>
      <c r="E280" s="4">
        <v>30</v>
      </c>
      <c r="F280" s="4">
        <v>30</v>
      </c>
    </row>
    <row r="281" spans="1:6" ht="66" x14ac:dyDescent="0.25">
      <c r="A281" s="24" t="s">
        <v>516</v>
      </c>
      <c r="B281" s="2" t="s">
        <v>725</v>
      </c>
      <c r="C281" s="15">
        <f>C282</f>
        <v>0</v>
      </c>
      <c r="D281" s="15">
        <f>D282</f>
        <v>775.26800000000003</v>
      </c>
      <c r="E281" s="15">
        <f t="shared" ref="E281:F281" si="111">E282</f>
        <v>775.26800000000003</v>
      </c>
      <c r="F281" s="56">
        <f t="shared" si="111"/>
        <v>775.26800000000003</v>
      </c>
    </row>
    <row r="282" spans="1:6" ht="84.75" customHeight="1" x14ac:dyDescent="0.25">
      <c r="A282" s="65" t="s">
        <v>518</v>
      </c>
      <c r="B282" s="2" t="s">
        <v>726</v>
      </c>
      <c r="C282" s="6">
        <v>0</v>
      </c>
      <c r="D282" s="6">
        <v>775.26800000000003</v>
      </c>
      <c r="E282" s="6">
        <v>775.26800000000003</v>
      </c>
      <c r="F282" s="4">
        <v>775.26800000000003</v>
      </c>
    </row>
    <row r="283" spans="1:6" ht="49.5" x14ac:dyDescent="0.25">
      <c r="A283" s="65" t="s">
        <v>760</v>
      </c>
      <c r="B283" s="2" t="s">
        <v>380</v>
      </c>
      <c r="C283" s="15">
        <f>C284</f>
        <v>0</v>
      </c>
      <c r="D283" s="15">
        <f>D284</f>
        <v>35.512999999999998</v>
      </c>
      <c r="E283" s="15">
        <f t="shared" ref="E283:F283" si="112">E284</f>
        <v>35.512999999999998</v>
      </c>
      <c r="F283" s="56">
        <f t="shared" si="112"/>
        <v>35.512999999999998</v>
      </c>
    </row>
    <row r="284" spans="1:6" ht="66" x14ac:dyDescent="0.25">
      <c r="A284" s="65" t="s">
        <v>761</v>
      </c>
      <c r="B284" s="2" t="s">
        <v>348</v>
      </c>
      <c r="C284" s="6">
        <v>0</v>
      </c>
      <c r="D284" s="6">
        <v>35.512999999999998</v>
      </c>
      <c r="E284" s="6">
        <v>35.512999999999998</v>
      </c>
      <c r="F284" s="4">
        <v>35.512999999999998</v>
      </c>
    </row>
    <row r="285" spans="1:6" x14ac:dyDescent="0.2">
      <c r="A285" s="1" t="s">
        <v>94</v>
      </c>
      <c r="B285" s="2" t="s">
        <v>239</v>
      </c>
      <c r="C285" s="4">
        <f>C286+C298+C302</f>
        <v>246637.94</v>
      </c>
      <c r="D285" s="4">
        <f>D286+D298+D302</f>
        <v>383009.70500000002</v>
      </c>
      <c r="E285" s="4">
        <f t="shared" ref="E285:F285" si="113">E286+E298+E302</f>
        <v>383009.70500000002</v>
      </c>
      <c r="F285" s="4">
        <f t="shared" si="113"/>
        <v>383009.70500000002</v>
      </c>
    </row>
    <row r="286" spans="1:6" ht="49.5" customHeight="1" x14ac:dyDescent="0.2">
      <c r="A286" s="1" t="s">
        <v>95</v>
      </c>
      <c r="B286" s="2" t="s">
        <v>240</v>
      </c>
      <c r="C286" s="4">
        <f>C287+C290+C293</f>
        <v>246637.94</v>
      </c>
      <c r="D286" s="4">
        <f>D287+D290+D293</f>
        <v>383009.70500000002</v>
      </c>
      <c r="E286" s="4">
        <f t="shared" ref="E286:F286" si="114">E287+E290+E293</f>
        <v>383009.70500000002</v>
      </c>
      <c r="F286" s="4">
        <f t="shared" si="114"/>
        <v>383009.70500000002</v>
      </c>
    </row>
    <row r="287" spans="1:6" ht="49.5" x14ac:dyDescent="0.2">
      <c r="A287" s="1" t="s">
        <v>96</v>
      </c>
      <c r="B287" s="2" t="s">
        <v>251</v>
      </c>
      <c r="C287" s="4">
        <f>C288</f>
        <v>245970.79</v>
      </c>
      <c r="D287" s="4">
        <f>D288</f>
        <v>245970.79</v>
      </c>
      <c r="E287" s="4">
        <f t="shared" ref="E287:F288" si="115">E288</f>
        <v>245970.79</v>
      </c>
      <c r="F287" s="4">
        <f t="shared" si="115"/>
        <v>245970.79</v>
      </c>
    </row>
    <row r="288" spans="1:6" x14ac:dyDescent="0.2">
      <c r="A288" s="1" t="s">
        <v>97</v>
      </c>
      <c r="B288" s="2" t="s">
        <v>250</v>
      </c>
      <c r="C288" s="4">
        <f>C289</f>
        <v>245970.79</v>
      </c>
      <c r="D288" s="4">
        <f>D289</f>
        <v>245970.79</v>
      </c>
      <c r="E288" s="4">
        <f t="shared" si="115"/>
        <v>245970.79</v>
      </c>
      <c r="F288" s="4">
        <f t="shared" si="115"/>
        <v>245970.79</v>
      </c>
    </row>
    <row r="289" spans="1:6" ht="33" x14ac:dyDescent="0.2">
      <c r="A289" s="1" t="s">
        <v>98</v>
      </c>
      <c r="B289" s="2" t="s">
        <v>252</v>
      </c>
      <c r="C289" s="4">
        <v>245970.79</v>
      </c>
      <c r="D289" s="4">
        <v>245970.79</v>
      </c>
      <c r="E289" s="4">
        <v>245970.79</v>
      </c>
      <c r="F289" s="4">
        <v>245970.79</v>
      </c>
    </row>
    <row r="290" spans="1:6" ht="49.5" x14ac:dyDescent="0.2">
      <c r="A290" s="1" t="s">
        <v>99</v>
      </c>
      <c r="B290" s="2" t="s">
        <v>253</v>
      </c>
      <c r="C290" s="4">
        <f>C291</f>
        <v>667.15</v>
      </c>
      <c r="D290" s="4">
        <f>D291</f>
        <v>667.15</v>
      </c>
      <c r="E290" s="4">
        <f t="shared" ref="E290:F291" si="116">E291</f>
        <v>667.15</v>
      </c>
      <c r="F290" s="4">
        <f t="shared" si="116"/>
        <v>667.15</v>
      </c>
    </row>
    <row r="291" spans="1:6" ht="49.5" x14ac:dyDescent="0.2">
      <c r="A291" s="1" t="s">
        <v>100</v>
      </c>
      <c r="B291" s="2" t="s">
        <v>254</v>
      </c>
      <c r="C291" s="4">
        <f>C292</f>
        <v>667.15</v>
      </c>
      <c r="D291" s="4">
        <f>D292</f>
        <v>667.15</v>
      </c>
      <c r="E291" s="4">
        <f t="shared" si="116"/>
        <v>667.15</v>
      </c>
      <c r="F291" s="4">
        <f t="shared" si="116"/>
        <v>667.15</v>
      </c>
    </row>
    <row r="292" spans="1:6" ht="66" x14ac:dyDescent="0.2">
      <c r="A292" s="1" t="s">
        <v>101</v>
      </c>
      <c r="B292" s="2" t="s">
        <v>255</v>
      </c>
      <c r="C292" s="4">
        <v>667.15</v>
      </c>
      <c r="D292" s="4">
        <v>667.15</v>
      </c>
      <c r="E292" s="4">
        <v>667.15</v>
      </c>
      <c r="F292" s="4">
        <v>667.15</v>
      </c>
    </row>
    <row r="293" spans="1:6" x14ac:dyDescent="0.2">
      <c r="A293" s="1" t="s">
        <v>102</v>
      </c>
      <c r="B293" s="2" t="s">
        <v>256</v>
      </c>
      <c r="C293" s="4">
        <f>C294+C296</f>
        <v>0</v>
      </c>
      <c r="D293" s="4">
        <f>D294+D296</f>
        <v>136371.76500000001</v>
      </c>
      <c r="E293" s="4">
        <f t="shared" ref="E293:F293" si="117">E294+E296</f>
        <v>136371.76500000001</v>
      </c>
      <c r="F293" s="4">
        <f t="shared" si="117"/>
        <v>136371.76500000001</v>
      </c>
    </row>
    <row r="294" spans="1:6" ht="99" x14ac:dyDescent="0.2">
      <c r="A294" s="1" t="s">
        <v>258</v>
      </c>
      <c r="B294" s="2" t="s">
        <v>260</v>
      </c>
      <c r="C294" s="4">
        <f>C295</f>
        <v>0</v>
      </c>
      <c r="D294" s="4">
        <f>D295</f>
        <v>3939.0749999999998</v>
      </c>
      <c r="E294" s="4">
        <f t="shared" ref="E294:F294" si="118">E295</f>
        <v>3939.0749999999998</v>
      </c>
      <c r="F294" s="4">
        <f t="shared" si="118"/>
        <v>3939.0749999999998</v>
      </c>
    </row>
    <row r="295" spans="1:6" ht="115.5" x14ac:dyDescent="0.2">
      <c r="A295" s="1" t="s">
        <v>259</v>
      </c>
      <c r="B295" s="2" t="s">
        <v>261</v>
      </c>
      <c r="C295" s="2"/>
      <c r="D295" s="4">
        <f>3841+98.075</f>
        <v>3939.0749999999998</v>
      </c>
      <c r="E295" s="4">
        <f t="shared" ref="E295:F295" si="119">3841+98.075</f>
        <v>3939.0749999999998</v>
      </c>
      <c r="F295" s="4">
        <f t="shared" si="119"/>
        <v>3939.0749999999998</v>
      </c>
    </row>
    <row r="296" spans="1:6" ht="33" x14ac:dyDescent="0.2">
      <c r="A296" s="1" t="s">
        <v>103</v>
      </c>
      <c r="B296" s="2" t="s">
        <v>257</v>
      </c>
      <c r="C296" s="4">
        <f>C297</f>
        <v>0</v>
      </c>
      <c r="D296" s="4">
        <f>D297</f>
        <v>132432.69</v>
      </c>
      <c r="E296" s="4">
        <f t="shared" ref="E296:F296" si="120">E297</f>
        <v>132432.69</v>
      </c>
      <c r="F296" s="4">
        <f t="shared" si="120"/>
        <v>132432.69</v>
      </c>
    </row>
    <row r="297" spans="1:6" ht="49.5" x14ac:dyDescent="0.2">
      <c r="A297" s="1" t="s">
        <v>104</v>
      </c>
      <c r="B297" s="2" t="s">
        <v>282</v>
      </c>
      <c r="C297" s="2"/>
      <c r="D297" s="4">
        <f>19216.32+8893.66+5319.7+62332.5+74+36596.51</f>
        <v>132432.69</v>
      </c>
      <c r="E297" s="4">
        <f t="shared" ref="E297:F297" si="121">19216.32+8893.66+5319.7+62332.5+74+36596.51</f>
        <v>132432.69</v>
      </c>
      <c r="F297" s="4">
        <f t="shared" si="121"/>
        <v>132432.69</v>
      </c>
    </row>
    <row r="298" spans="1:6" ht="181.5" x14ac:dyDescent="0.2">
      <c r="A298" s="1" t="s">
        <v>262</v>
      </c>
      <c r="B298" s="2" t="s">
        <v>280</v>
      </c>
      <c r="C298" s="4">
        <f t="shared" ref="C298:D300" si="122">C299</f>
        <v>0</v>
      </c>
      <c r="D298" s="4">
        <f t="shared" si="122"/>
        <v>0</v>
      </c>
      <c r="E298" s="4">
        <f t="shared" ref="E298:F300" si="123">E299</f>
        <v>0</v>
      </c>
      <c r="F298" s="4">
        <f t="shared" si="123"/>
        <v>0</v>
      </c>
    </row>
    <row r="299" spans="1:6" ht="115.5" x14ac:dyDescent="0.2">
      <c r="A299" s="1" t="s">
        <v>263</v>
      </c>
      <c r="B299" s="2" t="s">
        <v>281</v>
      </c>
      <c r="C299" s="4">
        <f t="shared" si="122"/>
        <v>0</v>
      </c>
      <c r="D299" s="4">
        <f t="shared" si="122"/>
        <v>0</v>
      </c>
      <c r="E299" s="4">
        <f t="shared" si="123"/>
        <v>0</v>
      </c>
      <c r="F299" s="4">
        <f t="shared" si="123"/>
        <v>0</v>
      </c>
    </row>
    <row r="300" spans="1:6" ht="115.5" x14ac:dyDescent="0.2">
      <c r="A300" s="1" t="s">
        <v>264</v>
      </c>
      <c r="B300" s="2" t="s">
        <v>266</v>
      </c>
      <c r="C300" s="4">
        <f t="shared" si="122"/>
        <v>0</v>
      </c>
      <c r="D300" s="4">
        <f t="shared" si="122"/>
        <v>0</v>
      </c>
      <c r="E300" s="4">
        <f t="shared" si="123"/>
        <v>0</v>
      </c>
      <c r="F300" s="4">
        <f t="shared" si="123"/>
        <v>0</v>
      </c>
    </row>
    <row r="301" spans="1:6" ht="99" x14ac:dyDescent="0.2">
      <c r="A301" s="1" t="s">
        <v>265</v>
      </c>
      <c r="B301" s="2" t="s">
        <v>267</v>
      </c>
      <c r="C301" s="2"/>
      <c r="D301" s="4"/>
      <c r="E301" s="30"/>
      <c r="F301" s="30"/>
    </row>
    <row r="302" spans="1:6" ht="82.5" x14ac:dyDescent="0.2">
      <c r="A302" s="1" t="s">
        <v>201</v>
      </c>
      <c r="B302" s="2" t="s">
        <v>268</v>
      </c>
      <c r="C302" s="4">
        <f>C303</f>
        <v>0</v>
      </c>
      <c r="D302" s="4">
        <f>D303</f>
        <v>0</v>
      </c>
      <c r="E302" s="4">
        <f t="shared" ref="E302:F302" si="124">E303</f>
        <v>0</v>
      </c>
      <c r="F302" s="4">
        <f t="shared" si="124"/>
        <v>0</v>
      </c>
    </row>
    <row r="303" spans="1:6" ht="66" x14ac:dyDescent="0.2">
      <c r="A303" s="1" t="s">
        <v>202</v>
      </c>
      <c r="B303" s="2" t="s">
        <v>269</v>
      </c>
      <c r="C303" s="2"/>
      <c r="D303" s="4"/>
      <c r="E303" s="30"/>
      <c r="F303" s="30"/>
    </row>
    <row r="304" spans="1:6" ht="49.5" x14ac:dyDescent="0.2">
      <c r="A304" s="1" t="s">
        <v>76</v>
      </c>
      <c r="B304" s="2" t="s">
        <v>241</v>
      </c>
      <c r="C304" s="4">
        <f>C305+C352</f>
        <v>45645.67</v>
      </c>
      <c r="D304" s="4">
        <f>D305+D352</f>
        <v>166309.57800000001</v>
      </c>
      <c r="E304" s="4">
        <f>E305+E352</f>
        <v>166309.57800000001</v>
      </c>
      <c r="F304" s="4">
        <f>F305+F352</f>
        <v>165762.74300000002</v>
      </c>
    </row>
    <row r="305" spans="1:6" ht="33" x14ac:dyDescent="0.2">
      <c r="A305" s="1" t="s">
        <v>13</v>
      </c>
      <c r="B305" s="2" t="s">
        <v>242</v>
      </c>
      <c r="C305" s="4">
        <f>C306+C311+C328+C344+C337+C349</f>
        <v>44808.77</v>
      </c>
      <c r="D305" s="4">
        <f t="shared" ref="D305:F305" si="125">D306+D311+D328+D344+D337+D349</f>
        <v>41215.563000000002</v>
      </c>
      <c r="E305" s="4">
        <f t="shared" si="125"/>
        <v>41215.563000000002</v>
      </c>
      <c r="F305" s="4">
        <f t="shared" si="125"/>
        <v>40760.412000000004</v>
      </c>
    </row>
    <row r="306" spans="1:6" x14ac:dyDescent="0.2">
      <c r="A306" s="1" t="s">
        <v>55</v>
      </c>
      <c r="B306" s="2" t="s">
        <v>243</v>
      </c>
      <c r="C306" s="4">
        <f>C307</f>
        <v>184.9</v>
      </c>
      <c r="D306" s="4">
        <f>D307</f>
        <v>248.8</v>
      </c>
      <c r="E306" s="4">
        <f t="shared" ref="E306:F306" si="126">E307</f>
        <v>248.8</v>
      </c>
      <c r="F306" s="4">
        <f t="shared" si="126"/>
        <v>247.2</v>
      </c>
    </row>
    <row r="307" spans="1:6" ht="66" x14ac:dyDescent="0.2">
      <c r="A307" s="1" t="s">
        <v>77</v>
      </c>
      <c r="B307" s="2" t="s">
        <v>381</v>
      </c>
      <c r="C307" s="4">
        <f>C308+C309</f>
        <v>184.9</v>
      </c>
      <c r="D307" s="4">
        <f>D308+D309</f>
        <v>248.8</v>
      </c>
      <c r="E307" s="4">
        <f t="shared" ref="E307:F307" si="127">E308+E309</f>
        <v>248.8</v>
      </c>
      <c r="F307" s="4">
        <f t="shared" si="127"/>
        <v>247.2</v>
      </c>
    </row>
    <row r="308" spans="1:6" ht="49.5" x14ac:dyDescent="0.2">
      <c r="A308" s="1" t="s">
        <v>6</v>
      </c>
      <c r="B308" s="2" t="s">
        <v>382</v>
      </c>
      <c r="C308" s="4">
        <v>6.5</v>
      </c>
      <c r="D308" s="4">
        <v>3</v>
      </c>
      <c r="E308" s="4">
        <v>3</v>
      </c>
      <c r="F308" s="4">
        <v>3</v>
      </c>
    </row>
    <row r="309" spans="1:6" ht="99" x14ac:dyDescent="0.2">
      <c r="A309" s="1" t="s">
        <v>78</v>
      </c>
      <c r="B309" s="2" t="s">
        <v>383</v>
      </c>
      <c r="C309" s="4">
        <f>C310</f>
        <v>178.4</v>
      </c>
      <c r="D309" s="4">
        <f>D310</f>
        <v>245.8</v>
      </c>
      <c r="E309" s="4">
        <f t="shared" ref="E309:F309" si="128">E310</f>
        <v>245.8</v>
      </c>
      <c r="F309" s="4">
        <f t="shared" si="128"/>
        <v>244.2</v>
      </c>
    </row>
    <row r="310" spans="1:6" ht="148.5" x14ac:dyDescent="0.2">
      <c r="A310" s="1" t="s">
        <v>79</v>
      </c>
      <c r="B310" s="2" t="s">
        <v>384</v>
      </c>
      <c r="C310" s="4">
        <v>178.4</v>
      </c>
      <c r="D310" s="4">
        <v>245.8</v>
      </c>
      <c r="E310" s="4">
        <v>245.8</v>
      </c>
      <c r="F310" s="4">
        <v>244.2</v>
      </c>
    </row>
    <row r="311" spans="1:6" ht="66.75" customHeight="1" x14ac:dyDescent="0.2">
      <c r="A311" s="1" t="s">
        <v>80</v>
      </c>
      <c r="B311" s="2" t="s">
        <v>244</v>
      </c>
      <c r="C311" s="4">
        <f>C312+C322+C325</f>
        <v>33129.869999999995</v>
      </c>
      <c r="D311" s="4">
        <f>D312+D322+D325</f>
        <v>30112.5</v>
      </c>
      <c r="E311" s="4">
        <f t="shared" ref="E311:F311" si="129">E312+E322+E325</f>
        <v>30112.5</v>
      </c>
      <c r="F311" s="4">
        <f t="shared" si="129"/>
        <v>30213.120999999999</v>
      </c>
    </row>
    <row r="312" spans="1:6" ht="148.5" x14ac:dyDescent="0.2">
      <c r="A312" s="1" t="s">
        <v>81</v>
      </c>
      <c r="B312" s="2" t="s">
        <v>385</v>
      </c>
      <c r="C312" s="4">
        <f>C313+C321</f>
        <v>32987.369999999995</v>
      </c>
      <c r="D312" s="4">
        <f>D313+D321</f>
        <v>29905.9</v>
      </c>
      <c r="E312" s="4">
        <f t="shared" ref="E312:F312" si="130">E313+E321</f>
        <v>29905.9</v>
      </c>
      <c r="F312" s="4">
        <f t="shared" si="130"/>
        <v>30001.135000000002</v>
      </c>
    </row>
    <row r="313" spans="1:6" ht="99" customHeight="1" x14ac:dyDescent="0.2">
      <c r="A313" s="1" t="s">
        <v>82</v>
      </c>
      <c r="B313" s="2" t="s">
        <v>386</v>
      </c>
      <c r="C313" s="4">
        <f>C314+C315+C316</f>
        <v>20819.87</v>
      </c>
      <c r="D313" s="4">
        <f>D314+D315+D316</f>
        <v>20950</v>
      </c>
      <c r="E313" s="4">
        <f t="shared" ref="E313:F313" si="131">E314+E315+E316</f>
        <v>20950</v>
      </c>
      <c r="F313" s="4">
        <f t="shared" si="131"/>
        <v>20880.705000000002</v>
      </c>
    </row>
    <row r="314" spans="1:6" ht="148.5" x14ac:dyDescent="0.2">
      <c r="A314" s="1" t="s">
        <v>7</v>
      </c>
      <c r="B314" s="2" t="s">
        <v>387</v>
      </c>
      <c r="C314" s="4">
        <v>8500</v>
      </c>
      <c r="D314" s="4">
        <v>8555.9590000000007</v>
      </c>
      <c r="E314" s="4">
        <v>8555.9590000000007</v>
      </c>
      <c r="F314" s="4">
        <v>8555.9590000000007</v>
      </c>
    </row>
    <row r="315" spans="1:6" ht="132" x14ac:dyDescent="0.2">
      <c r="A315" s="1" t="s">
        <v>132</v>
      </c>
      <c r="B315" s="2" t="s">
        <v>388</v>
      </c>
      <c r="C315" s="4">
        <v>1687</v>
      </c>
      <c r="D315" s="4">
        <v>1949.0429999999999</v>
      </c>
      <c r="E315" s="4">
        <v>1949.0429999999999</v>
      </c>
      <c r="F315" s="4">
        <v>2067.3310000000001</v>
      </c>
    </row>
    <row r="316" spans="1:6" ht="132" x14ac:dyDescent="0.2">
      <c r="A316" s="1" t="s">
        <v>133</v>
      </c>
      <c r="B316" s="2" t="s">
        <v>389</v>
      </c>
      <c r="C316" s="4">
        <f>SUM(C317:C319)</f>
        <v>10632.869999999999</v>
      </c>
      <c r="D316" s="4">
        <f>SUM(D317:D319)</f>
        <v>10444.998</v>
      </c>
      <c r="E316" s="4">
        <f t="shared" ref="E316:F316" si="132">SUM(E317:E319)</f>
        <v>10444.998</v>
      </c>
      <c r="F316" s="4">
        <f t="shared" si="132"/>
        <v>10257.415000000001</v>
      </c>
    </row>
    <row r="317" spans="1:6" ht="132" x14ac:dyDescent="0.2">
      <c r="A317" s="1" t="s">
        <v>886</v>
      </c>
      <c r="B317" s="2" t="s">
        <v>627</v>
      </c>
      <c r="C317" s="4">
        <v>2324</v>
      </c>
      <c r="D317" s="4">
        <v>2704</v>
      </c>
      <c r="E317" s="4">
        <v>2704</v>
      </c>
      <c r="F317" s="4">
        <v>2706.7370000000001</v>
      </c>
    </row>
    <row r="318" spans="1:6" ht="132" x14ac:dyDescent="0.2">
      <c r="A318" s="1" t="s">
        <v>886</v>
      </c>
      <c r="B318" s="2" t="s">
        <v>628</v>
      </c>
      <c r="C318" s="4">
        <v>388.5</v>
      </c>
      <c r="D318" s="4">
        <v>508</v>
      </c>
      <c r="E318" s="4">
        <v>508</v>
      </c>
      <c r="F318" s="4">
        <v>507.96</v>
      </c>
    </row>
    <row r="319" spans="1:6" ht="132" x14ac:dyDescent="0.2">
      <c r="A319" s="1" t="s">
        <v>886</v>
      </c>
      <c r="B319" s="2" t="s">
        <v>629</v>
      </c>
      <c r="C319" s="4">
        <v>7920.37</v>
      </c>
      <c r="D319" s="4">
        <v>7232.9979999999996</v>
      </c>
      <c r="E319" s="4">
        <v>7232.9979999999996</v>
      </c>
      <c r="F319" s="4">
        <v>7042.7179999999998</v>
      </c>
    </row>
    <row r="320" spans="1:6" ht="132" x14ac:dyDescent="0.2">
      <c r="A320" s="1" t="s">
        <v>83</v>
      </c>
      <c r="B320" s="2" t="s">
        <v>390</v>
      </c>
      <c r="C320" s="4">
        <f>C321</f>
        <v>12167.5</v>
      </c>
      <c r="D320" s="4">
        <f>D321</f>
        <v>8955.9</v>
      </c>
      <c r="E320" s="4">
        <f t="shared" ref="E320:F320" si="133">E321</f>
        <v>8955.9</v>
      </c>
      <c r="F320" s="4">
        <f t="shared" si="133"/>
        <v>9120.43</v>
      </c>
    </row>
    <row r="321" spans="1:6" ht="99" x14ac:dyDescent="0.2">
      <c r="A321" s="1" t="s">
        <v>8</v>
      </c>
      <c r="B321" s="2" t="s">
        <v>391</v>
      </c>
      <c r="C321" s="4">
        <v>12167.5</v>
      </c>
      <c r="D321" s="4">
        <v>8955.9</v>
      </c>
      <c r="E321" s="4">
        <v>8955.9</v>
      </c>
      <c r="F321" s="4">
        <v>9120.43</v>
      </c>
    </row>
    <row r="322" spans="1:6" ht="33" x14ac:dyDescent="0.2">
      <c r="A322" s="1" t="s">
        <v>84</v>
      </c>
      <c r="B322" s="2" t="s">
        <v>392</v>
      </c>
      <c r="C322" s="4">
        <f>C323</f>
        <v>48.5</v>
      </c>
      <c r="D322" s="4">
        <f>D323</f>
        <v>42.6</v>
      </c>
      <c r="E322" s="4">
        <f t="shared" ref="E322:F323" si="134">E323</f>
        <v>42.6</v>
      </c>
      <c r="F322" s="4">
        <f t="shared" si="134"/>
        <v>43.6</v>
      </c>
    </row>
    <row r="323" spans="1:6" ht="67.5" customHeight="1" x14ac:dyDescent="0.2">
      <c r="A323" s="1" t="s">
        <v>85</v>
      </c>
      <c r="B323" s="2" t="s">
        <v>393</v>
      </c>
      <c r="C323" s="4">
        <f>C324</f>
        <v>48.5</v>
      </c>
      <c r="D323" s="4">
        <f>D324</f>
        <v>42.6</v>
      </c>
      <c r="E323" s="4">
        <f t="shared" si="134"/>
        <v>42.6</v>
      </c>
      <c r="F323" s="4">
        <f t="shared" si="134"/>
        <v>43.6</v>
      </c>
    </row>
    <row r="324" spans="1:6" ht="82.5" x14ac:dyDescent="0.2">
      <c r="A324" s="1" t="s">
        <v>9</v>
      </c>
      <c r="B324" s="2" t="s">
        <v>394</v>
      </c>
      <c r="C324" s="4">
        <v>48.5</v>
      </c>
      <c r="D324" s="4">
        <v>42.6</v>
      </c>
      <c r="E324" s="4">
        <v>42.6</v>
      </c>
      <c r="F324" s="4">
        <v>43.6</v>
      </c>
    </row>
    <row r="325" spans="1:6" ht="148.5" x14ac:dyDescent="0.2">
      <c r="A325" s="1" t="s">
        <v>86</v>
      </c>
      <c r="B325" s="2" t="s">
        <v>395</v>
      </c>
      <c r="C325" s="4">
        <f>C326</f>
        <v>94</v>
      </c>
      <c r="D325" s="4">
        <f>D326</f>
        <v>164</v>
      </c>
      <c r="E325" s="4">
        <f t="shared" ref="E325:F326" si="135">E326</f>
        <v>164</v>
      </c>
      <c r="F325" s="4">
        <f t="shared" si="135"/>
        <v>168.386</v>
      </c>
    </row>
    <row r="326" spans="1:6" ht="148.5" x14ac:dyDescent="0.2">
      <c r="A326" s="1" t="s">
        <v>87</v>
      </c>
      <c r="B326" s="2" t="s">
        <v>396</v>
      </c>
      <c r="C326" s="4">
        <f>C327</f>
        <v>94</v>
      </c>
      <c r="D326" s="4">
        <f>D327</f>
        <v>164</v>
      </c>
      <c r="E326" s="4">
        <f t="shared" si="135"/>
        <v>164</v>
      </c>
      <c r="F326" s="4">
        <f t="shared" si="135"/>
        <v>168.386</v>
      </c>
    </row>
    <row r="327" spans="1:6" ht="117" customHeight="1" x14ac:dyDescent="0.2">
      <c r="A327" s="1" t="s">
        <v>10</v>
      </c>
      <c r="B327" s="2" t="s">
        <v>397</v>
      </c>
      <c r="C327" s="4">
        <v>94</v>
      </c>
      <c r="D327" s="4">
        <v>164</v>
      </c>
      <c r="E327" s="4">
        <v>164</v>
      </c>
      <c r="F327" s="4">
        <v>168.386</v>
      </c>
    </row>
    <row r="328" spans="1:6" ht="49.5" x14ac:dyDescent="0.2">
      <c r="A328" s="1" t="s">
        <v>68</v>
      </c>
      <c r="B328" s="2" t="s">
        <v>245</v>
      </c>
      <c r="C328" s="4">
        <f>C329+C332</f>
        <v>244</v>
      </c>
      <c r="D328" s="4">
        <f>D329+D332</f>
        <v>292.16200000000003</v>
      </c>
      <c r="E328" s="4">
        <f t="shared" ref="E328:F328" si="136">E329+E332</f>
        <v>292.16200000000003</v>
      </c>
      <c r="F328" s="4">
        <f t="shared" si="136"/>
        <v>268.83699999999999</v>
      </c>
    </row>
    <row r="329" spans="1:6" ht="33" x14ac:dyDescent="0.2">
      <c r="A329" s="1" t="s">
        <v>69</v>
      </c>
      <c r="B329" s="2" t="s">
        <v>398</v>
      </c>
      <c r="C329" s="4">
        <f>C330</f>
        <v>244</v>
      </c>
      <c r="D329" s="4">
        <f>D330</f>
        <v>205</v>
      </c>
      <c r="E329" s="4">
        <f t="shared" ref="E329:F330" si="137">E330</f>
        <v>205</v>
      </c>
      <c r="F329" s="4">
        <f t="shared" si="137"/>
        <v>196.56899999999999</v>
      </c>
    </row>
    <row r="330" spans="1:6" ht="33" x14ac:dyDescent="0.2">
      <c r="A330" s="1" t="s">
        <v>70</v>
      </c>
      <c r="B330" s="2" t="s">
        <v>399</v>
      </c>
      <c r="C330" s="4">
        <f>C331</f>
        <v>244</v>
      </c>
      <c r="D330" s="4">
        <f>D331</f>
        <v>205</v>
      </c>
      <c r="E330" s="4">
        <f t="shared" si="137"/>
        <v>205</v>
      </c>
      <c r="F330" s="4">
        <f t="shared" si="137"/>
        <v>196.56899999999999</v>
      </c>
    </row>
    <row r="331" spans="1:6" ht="49.5" x14ac:dyDescent="0.2">
      <c r="A331" s="1" t="s">
        <v>71</v>
      </c>
      <c r="B331" s="2" t="s">
        <v>400</v>
      </c>
      <c r="C331" s="4">
        <v>244</v>
      </c>
      <c r="D331" s="4">
        <v>205</v>
      </c>
      <c r="E331" s="4">
        <v>205</v>
      </c>
      <c r="F331" s="4">
        <v>196.56899999999999</v>
      </c>
    </row>
    <row r="332" spans="1:6" ht="33" x14ac:dyDescent="0.2">
      <c r="A332" s="1" t="s">
        <v>72</v>
      </c>
      <c r="B332" s="2" t="s">
        <v>632</v>
      </c>
      <c r="C332" s="4">
        <f>C333+C335</f>
        <v>0</v>
      </c>
      <c r="D332" s="4">
        <f>D333+D335</f>
        <v>87.162000000000006</v>
      </c>
      <c r="E332" s="4">
        <f t="shared" ref="E332:F332" si="138">E333+E335</f>
        <v>87.162000000000006</v>
      </c>
      <c r="F332" s="4">
        <f t="shared" si="138"/>
        <v>72.268000000000001</v>
      </c>
    </row>
    <row r="333" spans="1:6" ht="49.5" x14ac:dyDescent="0.2">
      <c r="A333" s="1" t="s">
        <v>73</v>
      </c>
      <c r="B333" s="2" t="s">
        <v>633</v>
      </c>
      <c r="C333" s="4">
        <f>C334</f>
        <v>0</v>
      </c>
      <c r="D333" s="4">
        <f>D334</f>
        <v>68</v>
      </c>
      <c r="E333" s="4">
        <f t="shared" ref="E333:F333" si="139">E334</f>
        <v>68</v>
      </c>
      <c r="F333" s="4">
        <f t="shared" si="139"/>
        <v>51.395000000000003</v>
      </c>
    </row>
    <row r="334" spans="1:6" ht="66" x14ac:dyDescent="0.2">
      <c r="A334" s="1" t="s">
        <v>74</v>
      </c>
      <c r="B334" s="2" t="s">
        <v>634</v>
      </c>
      <c r="C334" s="4">
        <v>0</v>
      </c>
      <c r="D334" s="4">
        <v>68</v>
      </c>
      <c r="E334" s="4">
        <v>68</v>
      </c>
      <c r="F334" s="4">
        <v>51.395000000000003</v>
      </c>
    </row>
    <row r="335" spans="1:6" ht="33" x14ac:dyDescent="0.2">
      <c r="A335" s="1" t="s">
        <v>128</v>
      </c>
      <c r="B335" s="2" t="s">
        <v>791</v>
      </c>
      <c r="C335" s="4">
        <f>C336</f>
        <v>0</v>
      </c>
      <c r="D335" s="4">
        <f>D336</f>
        <v>19.161999999999999</v>
      </c>
      <c r="E335" s="4">
        <f t="shared" ref="E335:F335" si="140">E336</f>
        <v>19.161999999999999</v>
      </c>
      <c r="F335" s="4">
        <f t="shared" si="140"/>
        <v>20.873000000000001</v>
      </c>
    </row>
    <row r="336" spans="1:6" ht="33" x14ac:dyDescent="0.2">
      <c r="A336" s="1" t="s">
        <v>129</v>
      </c>
      <c r="B336" s="2" t="s">
        <v>790</v>
      </c>
      <c r="C336" s="4">
        <v>0</v>
      </c>
      <c r="D336" s="4">
        <v>19.161999999999999</v>
      </c>
      <c r="E336" s="4">
        <v>19.161999999999999</v>
      </c>
      <c r="F336" s="4">
        <v>20.873000000000001</v>
      </c>
    </row>
    <row r="337" spans="1:6" ht="49.5" x14ac:dyDescent="0.25">
      <c r="A337" s="17" t="s">
        <v>644</v>
      </c>
      <c r="B337" s="2" t="s">
        <v>662</v>
      </c>
      <c r="C337" s="4">
        <f>C341+C338</f>
        <v>0</v>
      </c>
      <c r="D337" s="4">
        <f t="shared" ref="D337:F337" si="141">D341+D338</f>
        <v>280.14800000000002</v>
      </c>
      <c r="E337" s="4">
        <f t="shared" si="141"/>
        <v>280.14800000000002</v>
      </c>
      <c r="F337" s="4">
        <f t="shared" si="141"/>
        <v>-134.839</v>
      </c>
    </row>
    <row r="338" spans="1:6" ht="132" x14ac:dyDescent="0.25">
      <c r="A338" s="17" t="s">
        <v>803</v>
      </c>
      <c r="B338" s="38" t="s">
        <v>804</v>
      </c>
      <c r="C338" s="36">
        <f>C339</f>
        <v>0</v>
      </c>
      <c r="D338" s="36">
        <f t="shared" ref="D338:F339" si="142">D339</f>
        <v>0</v>
      </c>
      <c r="E338" s="36">
        <f t="shared" si="142"/>
        <v>0</v>
      </c>
      <c r="F338" s="57">
        <f t="shared" si="142"/>
        <v>-415</v>
      </c>
    </row>
    <row r="339" spans="1:6" ht="165" x14ac:dyDescent="0.25">
      <c r="A339" s="17" t="s">
        <v>805</v>
      </c>
      <c r="B339" s="38" t="s">
        <v>806</v>
      </c>
      <c r="C339" s="36">
        <f>C340</f>
        <v>0</v>
      </c>
      <c r="D339" s="36">
        <f t="shared" si="142"/>
        <v>0</v>
      </c>
      <c r="E339" s="36">
        <f t="shared" si="142"/>
        <v>0</v>
      </c>
      <c r="F339" s="57">
        <f t="shared" si="142"/>
        <v>-415</v>
      </c>
    </row>
    <row r="340" spans="1:6" ht="165" x14ac:dyDescent="0.25">
      <c r="A340" s="17" t="s">
        <v>807</v>
      </c>
      <c r="B340" s="38" t="s">
        <v>808</v>
      </c>
      <c r="C340" s="36">
        <v>0</v>
      </c>
      <c r="D340" s="15">
        <v>0</v>
      </c>
      <c r="E340" s="36">
        <v>0</v>
      </c>
      <c r="F340" s="57">
        <v>-415</v>
      </c>
    </row>
    <row r="341" spans="1:6" ht="66" x14ac:dyDescent="0.25">
      <c r="A341" s="17" t="s">
        <v>647</v>
      </c>
      <c r="B341" s="2" t="s">
        <v>663</v>
      </c>
      <c r="C341" s="4">
        <f>C342</f>
        <v>0</v>
      </c>
      <c r="D341" s="4">
        <f>D342</f>
        <v>280.14800000000002</v>
      </c>
      <c r="E341" s="4">
        <f t="shared" ref="E341:F342" si="143">E342</f>
        <v>280.14800000000002</v>
      </c>
      <c r="F341" s="4">
        <f t="shared" si="143"/>
        <v>280.161</v>
      </c>
    </row>
    <row r="342" spans="1:6" ht="66" x14ac:dyDescent="0.25">
      <c r="A342" s="17" t="s">
        <v>648</v>
      </c>
      <c r="B342" s="2" t="s">
        <v>664</v>
      </c>
      <c r="C342" s="4">
        <f>C343</f>
        <v>0</v>
      </c>
      <c r="D342" s="4">
        <f>D343</f>
        <v>280.14800000000002</v>
      </c>
      <c r="E342" s="4">
        <f t="shared" si="143"/>
        <v>280.14800000000002</v>
      </c>
      <c r="F342" s="4">
        <f t="shared" si="143"/>
        <v>280.161</v>
      </c>
    </row>
    <row r="343" spans="1:6" ht="82.5" x14ac:dyDescent="0.25">
      <c r="A343" s="17" t="s">
        <v>650</v>
      </c>
      <c r="B343" s="2" t="s">
        <v>665</v>
      </c>
      <c r="C343" s="4">
        <v>0</v>
      </c>
      <c r="D343" s="4">
        <v>280.14800000000002</v>
      </c>
      <c r="E343" s="4">
        <v>280.14800000000002</v>
      </c>
      <c r="F343" s="4">
        <v>280.161</v>
      </c>
    </row>
    <row r="344" spans="1:6" ht="33" x14ac:dyDescent="0.2">
      <c r="A344" s="1" t="s">
        <v>21</v>
      </c>
      <c r="B344" s="2" t="s">
        <v>246</v>
      </c>
      <c r="C344" s="4">
        <f>C347+C345</f>
        <v>11250</v>
      </c>
      <c r="D344" s="4">
        <f>D347+D345</f>
        <v>10281.953</v>
      </c>
      <c r="E344" s="4">
        <f t="shared" ref="E344:F344" si="144">E347+E345</f>
        <v>10281.953</v>
      </c>
      <c r="F344" s="4">
        <f t="shared" si="144"/>
        <v>10281.994000000001</v>
      </c>
    </row>
    <row r="345" spans="1:6" ht="99" x14ac:dyDescent="0.2">
      <c r="A345" s="1" t="s">
        <v>729</v>
      </c>
      <c r="B345" s="2" t="s">
        <v>730</v>
      </c>
      <c r="C345" s="4">
        <f>C346</f>
        <v>0</v>
      </c>
      <c r="D345" s="4">
        <f>D346</f>
        <v>12.653</v>
      </c>
      <c r="E345" s="4">
        <f t="shared" ref="E345:F345" si="145">E346</f>
        <v>12.653</v>
      </c>
      <c r="F345" s="4">
        <f t="shared" si="145"/>
        <v>12.653</v>
      </c>
    </row>
    <row r="346" spans="1:6" ht="115.5" x14ac:dyDescent="0.2">
      <c r="A346" s="1" t="s">
        <v>727</v>
      </c>
      <c r="B346" s="2" t="s">
        <v>728</v>
      </c>
      <c r="C346" s="4">
        <v>0</v>
      </c>
      <c r="D346" s="4">
        <v>12.653</v>
      </c>
      <c r="E346" s="4">
        <v>12.653</v>
      </c>
      <c r="F346" s="4">
        <v>12.653</v>
      </c>
    </row>
    <row r="347" spans="1:6" ht="99" x14ac:dyDescent="0.2">
      <c r="A347" s="1" t="s">
        <v>88</v>
      </c>
      <c r="B347" s="2" t="s">
        <v>401</v>
      </c>
      <c r="C347" s="4">
        <f>C348</f>
        <v>11250</v>
      </c>
      <c r="D347" s="4">
        <f>D348</f>
        <v>10269.299999999999</v>
      </c>
      <c r="E347" s="4">
        <f t="shared" ref="E347:F347" si="146">E348</f>
        <v>10269.299999999999</v>
      </c>
      <c r="F347" s="4">
        <f t="shared" si="146"/>
        <v>10269.341</v>
      </c>
    </row>
    <row r="348" spans="1:6" ht="115.5" x14ac:dyDescent="0.2">
      <c r="A348" s="1" t="s">
        <v>11</v>
      </c>
      <c r="B348" s="2" t="s">
        <v>349</v>
      </c>
      <c r="C348" s="4">
        <v>11250</v>
      </c>
      <c r="D348" s="4">
        <v>10269.299999999999</v>
      </c>
      <c r="E348" s="4">
        <v>10269.299999999999</v>
      </c>
      <c r="F348" s="4">
        <v>10269.341</v>
      </c>
    </row>
    <row r="349" spans="1:6" x14ac:dyDescent="0.25">
      <c r="A349" s="17" t="s">
        <v>825</v>
      </c>
      <c r="B349" s="38" t="s">
        <v>826</v>
      </c>
      <c r="C349" s="36">
        <f>C350</f>
        <v>0</v>
      </c>
      <c r="D349" s="36">
        <f t="shared" ref="D349:F350" si="147">D350</f>
        <v>0</v>
      </c>
      <c r="E349" s="36">
        <f t="shared" si="147"/>
        <v>0</v>
      </c>
      <c r="F349" s="57">
        <f t="shared" si="147"/>
        <v>-115.901</v>
      </c>
    </row>
    <row r="350" spans="1:6" x14ac:dyDescent="0.25">
      <c r="A350" s="17" t="s">
        <v>827</v>
      </c>
      <c r="B350" s="38" t="s">
        <v>828</v>
      </c>
      <c r="C350" s="36">
        <f>C351</f>
        <v>0</v>
      </c>
      <c r="D350" s="36">
        <f t="shared" si="147"/>
        <v>0</v>
      </c>
      <c r="E350" s="36">
        <f t="shared" si="147"/>
        <v>0</v>
      </c>
      <c r="F350" s="57">
        <f t="shared" si="147"/>
        <v>-115.901</v>
      </c>
    </row>
    <row r="351" spans="1:6" ht="49.5" x14ac:dyDescent="0.25">
      <c r="A351" s="17" t="s">
        <v>829</v>
      </c>
      <c r="B351" s="38" t="s">
        <v>830</v>
      </c>
      <c r="C351" s="36">
        <v>0</v>
      </c>
      <c r="D351" s="15">
        <v>0</v>
      </c>
      <c r="E351" s="36">
        <v>0</v>
      </c>
      <c r="F351" s="57">
        <v>-115.901</v>
      </c>
    </row>
    <row r="352" spans="1:6" x14ac:dyDescent="0.2">
      <c r="A352" s="1" t="s">
        <v>94</v>
      </c>
      <c r="B352" s="2" t="s">
        <v>247</v>
      </c>
      <c r="C352" s="4">
        <f>C353+C365</f>
        <v>836.9</v>
      </c>
      <c r="D352" s="4">
        <f>D353+D365</f>
        <v>125094.01500000001</v>
      </c>
      <c r="E352" s="4">
        <f t="shared" ref="E352:F352" si="148">E353+E365</f>
        <v>125094.01500000001</v>
      </c>
      <c r="F352" s="4">
        <f t="shared" si="148"/>
        <v>125002.33100000001</v>
      </c>
    </row>
    <row r="353" spans="1:6" ht="66" x14ac:dyDescent="0.2">
      <c r="A353" s="1" t="s">
        <v>95</v>
      </c>
      <c r="B353" s="2" t="s">
        <v>248</v>
      </c>
      <c r="C353" s="4">
        <f>C354+C357+C360</f>
        <v>836.9</v>
      </c>
      <c r="D353" s="4">
        <f>D354+D357+D360</f>
        <v>125094.18400000001</v>
      </c>
      <c r="E353" s="4">
        <f t="shared" ref="E353:F353" si="149">E354+E357+E360</f>
        <v>125094.18400000001</v>
      </c>
      <c r="F353" s="4">
        <f t="shared" si="149"/>
        <v>125002.5</v>
      </c>
    </row>
    <row r="354" spans="1:6" ht="49.5" x14ac:dyDescent="0.2">
      <c r="A354" s="1" t="s">
        <v>194</v>
      </c>
      <c r="B354" s="2" t="s">
        <v>283</v>
      </c>
      <c r="C354" s="4">
        <f>C355</f>
        <v>0</v>
      </c>
      <c r="D354" s="4">
        <f>D355</f>
        <v>20376.22</v>
      </c>
      <c r="E354" s="4">
        <f t="shared" ref="E354:F355" si="150">E355</f>
        <v>20376.22</v>
      </c>
      <c r="F354" s="4">
        <f t="shared" si="150"/>
        <v>20376.206999999999</v>
      </c>
    </row>
    <row r="355" spans="1:6" x14ac:dyDescent="0.2">
      <c r="A355" s="1" t="s">
        <v>195</v>
      </c>
      <c r="B355" s="2" t="s">
        <v>284</v>
      </c>
      <c r="C355" s="4">
        <f>C356</f>
        <v>0</v>
      </c>
      <c r="D355" s="4">
        <f>D356</f>
        <v>20376.22</v>
      </c>
      <c r="E355" s="4">
        <f t="shared" si="150"/>
        <v>20376.22</v>
      </c>
      <c r="F355" s="4">
        <f t="shared" si="150"/>
        <v>20376.206999999999</v>
      </c>
    </row>
    <row r="356" spans="1:6" ht="33" x14ac:dyDescent="0.2">
      <c r="A356" s="1" t="s">
        <v>196</v>
      </c>
      <c r="B356" s="2" t="s">
        <v>285</v>
      </c>
      <c r="C356" s="2"/>
      <c r="D356" s="4">
        <f>175+17301.22+2900</f>
        <v>20376.22</v>
      </c>
      <c r="E356" s="4">
        <f t="shared" ref="E356" si="151">175+17301.22+2900</f>
        <v>20376.22</v>
      </c>
      <c r="F356" s="4">
        <v>20376.206999999999</v>
      </c>
    </row>
    <row r="357" spans="1:6" ht="49.5" x14ac:dyDescent="0.2">
      <c r="A357" s="1" t="s">
        <v>99</v>
      </c>
      <c r="B357" s="2" t="s">
        <v>272</v>
      </c>
      <c r="C357" s="4" t="str">
        <f>C358</f>
        <v>836,9</v>
      </c>
      <c r="D357" s="4">
        <f>D358</f>
        <v>836.9</v>
      </c>
      <c r="E357" s="4">
        <f t="shared" ref="E357:F358" si="152">E358</f>
        <v>836.9</v>
      </c>
      <c r="F357" s="4">
        <f t="shared" si="152"/>
        <v>831.94600000000003</v>
      </c>
    </row>
    <row r="358" spans="1:6" ht="49.5" x14ac:dyDescent="0.2">
      <c r="A358" s="1" t="s">
        <v>100</v>
      </c>
      <c r="B358" s="2" t="s">
        <v>273</v>
      </c>
      <c r="C358" s="4" t="str">
        <f>C359</f>
        <v>836,9</v>
      </c>
      <c r="D358" s="4">
        <f>D359</f>
        <v>836.9</v>
      </c>
      <c r="E358" s="4">
        <f t="shared" si="152"/>
        <v>836.9</v>
      </c>
      <c r="F358" s="4">
        <f t="shared" si="152"/>
        <v>831.94600000000003</v>
      </c>
    </row>
    <row r="359" spans="1:6" ht="66" x14ac:dyDescent="0.2">
      <c r="A359" s="1" t="s">
        <v>101</v>
      </c>
      <c r="B359" s="2" t="s">
        <v>274</v>
      </c>
      <c r="C359" s="2" t="s">
        <v>802</v>
      </c>
      <c r="D359" s="4">
        <v>836.9</v>
      </c>
      <c r="E359" s="4">
        <v>836.9</v>
      </c>
      <c r="F359" s="4">
        <v>831.94600000000003</v>
      </c>
    </row>
    <row r="360" spans="1:6" x14ac:dyDescent="0.2">
      <c r="A360" s="1" t="s">
        <v>102</v>
      </c>
      <c r="B360" s="2" t="s">
        <v>275</v>
      </c>
      <c r="C360" s="4">
        <f>C361+C363</f>
        <v>0</v>
      </c>
      <c r="D360" s="4">
        <f>D361+D363</f>
        <v>103881.06400000001</v>
      </c>
      <c r="E360" s="4">
        <f t="shared" ref="E360:F360" si="153">E361+E363</f>
        <v>103881.06400000001</v>
      </c>
      <c r="F360" s="4">
        <f t="shared" si="153"/>
        <v>103794.34699999999</v>
      </c>
    </row>
    <row r="361" spans="1:6" ht="99" x14ac:dyDescent="0.2">
      <c r="A361" s="1" t="s">
        <v>258</v>
      </c>
      <c r="B361" s="2" t="s">
        <v>276</v>
      </c>
      <c r="C361" s="4">
        <f>C362</f>
        <v>0</v>
      </c>
      <c r="D361" s="4">
        <f>D362</f>
        <v>103881.06400000001</v>
      </c>
      <c r="E361" s="4">
        <f t="shared" ref="E361:F361" si="154">E362</f>
        <v>103881.06400000001</v>
      </c>
      <c r="F361" s="4">
        <f t="shared" si="154"/>
        <v>103794.34699999999</v>
      </c>
    </row>
    <row r="362" spans="1:6" ht="115.5" x14ac:dyDescent="0.2">
      <c r="A362" s="1" t="s">
        <v>259</v>
      </c>
      <c r="B362" s="2" t="s">
        <v>277</v>
      </c>
      <c r="C362" s="2"/>
      <c r="D362" s="4">
        <f>1604.98+46303.61+2054.562+53301+617.492-0.29-0.29</f>
        <v>103881.06400000001</v>
      </c>
      <c r="E362" s="4">
        <f t="shared" ref="E362" si="155">1604.98+46303.61+2054.562+53301+617.492-0.29-0.29</f>
        <v>103881.06400000001</v>
      </c>
      <c r="F362" s="4">
        <v>103794.34699999999</v>
      </c>
    </row>
    <row r="363" spans="1:6" ht="33" x14ac:dyDescent="0.2">
      <c r="A363" s="1" t="s">
        <v>103</v>
      </c>
      <c r="B363" s="2" t="s">
        <v>278</v>
      </c>
      <c r="C363" s="4">
        <f>C364</f>
        <v>0</v>
      </c>
      <c r="D363" s="4">
        <f>D364</f>
        <v>0</v>
      </c>
      <c r="E363" s="4">
        <f t="shared" ref="E363:F363" si="156">E364</f>
        <v>0</v>
      </c>
      <c r="F363" s="4">
        <f t="shared" si="156"/>
        <v>0</v>
      </c>
    </row>
    <row r="364" spans="1:6" ht="49.5" x14ac:dyDescent="0.2">
      <c r="A364" s="1" t="s">
        <v>104</v>
      </c>
      <c r="B364" s="2" t="s">
        <v>286</v>
      </c>
      <c r="C364" s="2"/>
      <c r="D364" s="4"/>
      <c r="E364" s="30"/>
      <c r="F364" s="30"/>
    </row>
    <row r="365" spans="1:6" ht="82.5" x14ac:dyDescent="0.2">
      <c r="A365" s="1" t="s">
        <v>201</v>
      </c>
      <c r="B365" s="2" t="s">
        <v>287</v>
      </c>
      <c r="C365" s="4">
        <f>C366</f>
        <v>0</v>
      </c>
      <c r="D365" s="4">
        <f>D366</f>
        <v>-0.16900000000000001</v>
      </c>
      <c r="E365" s="4">
        <f t="shared" ref="E365:F365" si="157">E366</f>
        <v>-0.16900000000000001</v>
      </c>
      <c r="F365" s="4">
        <f t="shared" si="157"/>
        <v>-0.16900000000000001</v>
      </c>
    </row>
    <row r="366" spans="1:6" ht="66" x14ac:dyDescent="0.2">
      <c r="A366" s="1" t="s">
        <v>202</v>
      </c>
      <c r="B366" s="2" t="s">
        <v>279</v>
      </c>
      <c r="C366" s="2"/>
      <c r="D366" s="4">
        <v>-0.16900000000000001</v>
      </c>
      <c r="E366" s="4">
        <v>-0.16900000000000001</v>
      </c>
      <c r="F366" s="4">
        <v>-0.16900000000000001</v>
      </c>
    </row>
    <row r="367" spans="1:6" ht="33" x14ac:dyDescent="0.2">
      <c r="A367" s="1" t="s">
        <v>327</v>
      </c>
      <c r="B367" s="2" t="s">
        <v>326</v>
      </c>
      <c r="C367" s="4">
        <f t="shared" ref="C367:D371" si="158">C368</f>
        <v>0</v>
      </c>
      <c r="D367" s="4">
        <f t="shared" si="158"/>
        <v>481.33300000000003</v>
      </c>
      <c r="E367" s="4">
        <f t="shared" ref="E367:F371" si="159">E368</f>
        <v>481.33300000000003</v>
      </c>
      <c r="F367" s="4">
        <f t="shared" si="159"/>
        <v>481.33300000000003</v>
      </c>
    </row>
    <row r="368" spans="1:6" x14ac:dyDescent="0.2">
      <c r="A368" s="1" t="s">
        <v>324</v>
      </c>
      <c r="B368" s="2" t="s">
        <v>328</v>
      </c>
      <c r="C368" s="4">
        <f t="shared" si="158"/>
        <v>0</v>
      </c>
      <c r="D368" s="4">
        <f t="shared" si="158"/>
        <v>481.33300000000003</v>
      </c>
      <c r="E368" s="4">
        <f t="shared" si="159"/>
        <v>481.33300000000003</v>
      </c>
      <c r="F368" s="4">
        <f t="shared" si="159"/>
        <v>481.33300000000003</v>
      </c>
    </row>
    <row r="369" spans="1:6" ht="66" x14ac:dyDescent="0.2">
      <c r="A369" s="1" t="s">
        <v>325</v>
      </c>
      <c r="B369" s="2" t="s">
        <v>329</v>
      </c>
      <c r="C369" s="4">
        <f t="shared" si="158"/>
        <v>0</v>
      </c>
      <c r="D369" s="4">
        <f t="shared" si="158"/>
        <v>481.33300000000003</v>
      </c>
      <c r="E369" s="4">
        <f t="shared" si="159"/>
        <v>481.33300000000003</v>
      </c>
      <c r="F369" s="4">
        <f t="shared" si="159"/>
        <v>481.33300000000003</v>
      </c>
    </row>
    <row r="370" spans="1:6" x14ac:dyDescent="0.2">
      <c r="A370" s="1" t="s">
        <v>315</v>
      </c>
      <c r="B370" s="2" t="s">
        <v>330</v>
      </c>
      <c r="C370" s="4">
        <f t="shared" si="158"/>
        <v>0</v>
      </c>
      <c r="D370" s="4">
        <f t="shared" si="158"/>
        <v>481.33300000000003</v>
      </c>
      <c r="E370" s="4">
        <f t="shared" si="159"/>
        <v>481.33300000000003</v>
      </c>
      <c r="F370" s="4">
        <f t="shared" si="159"/>
        <v>481.33300000000003</v>
      </c>
    </row>
    <row r="371" spans="1:6" ht="99" x14ac:dyDescent="0.2">
      <c r="A371" s="1" t="s">
        <v>258</v>
      </c>
      <c r="B371" s="2" t="s">
        <v>331</v>
      </c>
      <c r="C371" s="4">
        <f t="shared" si="158"/>
        <v>0</v>
      </c>
      <c r="D371" s="4">
        <f t="shared" si="158"/>
        <v>481.33300000000003</v>
      </c>
      <c r="E371" s="4">
        <f t="shared" si="159"/>
        <v>481.33300000000003</v>
      </c>
      <c r="F371" s="4">
        <f t="shared" si="159"/>
        <v>481.33300000000003</v>
      </c>
    </row>
    <row r="372" spans="1:6" ht="115.5" x14ac:dyDescent="0.2">
      <c r="A372" s="1" t="s">
        <v>259</v>
      </c>
      <c r="B372" s="2" t="s">
        <v>332</v>
      </c>
      <c r="C372" s="2"/>
      <c r="D372" s="4">
        <v>481.33300000000003</v>
      </c>
      <c r="E372" s="4">
        <v>481.33300000000003</v>
      </c>
      <c r="F372" s="4">
        <v>481.33300000000003</v>
      </c>
    </row>
    <row r="373" spans="1:6" ht="66" x14ac:dyDescent="0.2">
      <c r="A373" s="1" t="s">
        <v>89</v>
      </c>
      <c r="B373" s="2" t="s">
        <v>249</v>
      </c>
      <c r="C373" s="4">
        <f>C374</f>
        <v>0</v>
      </c>
      <c r="D373" s="4">
        <f>D374</f>
        <v>10063.799999999999</v>
      </c>
      <c r="E373" s="4">
        <f t="shared" ref="E373:F374" si="160">E374</f>
        <v>10063.799999999999</v>
      </c>
      <c r="F373" s="4">
        <f t="shared" si="160"/>
        <v>10012</v>
      </c>
    </row>
    <row r="374" spans="1:6" x14ac:dyDescent="0.2">
      <c r="A374" s="1" t="s">
        <v>94</v>
      </c>
      <c r="B374" s="2" t="s">
        <v>288</v>
      </c>
      <c r="C374" s="4">
        <f>C375</f>
        <v>0</v>
      </c>
      <c r="D374" s="4">
        <f>D375</f>
        <v>10063.799999999999</v>
      </c>
      <c r="E374" s="4">
        <f t="shared" si="160"/>
        <v>10063.799999999999</v>
      </c>
      <c r="F374" s="4">
        <f t="shared" si="160"/>
        <v>10012</v>
      </c>
    </row>
    <row r="375" spans="1:6" ht="66" x14ac:dyDescent="0.2">
      <c r="A375" s="1" t="s">
        <v>95</v>
      </c>
      <c r="B375" s="2" t="s">
        <v>289</v>
      </c>
      <c r="C375" s="4">
        <f>C376+C383+C386</f>
        <v>0</v>
      </c>
      <c r="D375" s="4">
        <f>D376+D383+D386</f>
        <v>10063.799999999999</v>
      </c>
      <c r="E375" s="4">
        <f t="shared" ref="E375:F375" si="161">E376+E383+E386</f>
        <v>10063.799999999999</v>
      </c>
      <c r="F375" s="4">
        <f t="shared" si="161"/>
        <v>10012</v>
      </c>
    </row>
    <row r="376" spans="1:6" ht="49.5" x14ac:dyDescent="0.2">
      <c r="A376" s="1" t="s">
        <v>194</v>
      </c>
      <c r="B376" s="2" t="s">
        <v>290</v>
      </c>
      <c r="C376" s="4">
        <f>C381+C377+C379</f>
        <v>0</v>
      </c>
      <c r="D376" s="4">
        <f>D381+D377+D379</f>
        <v>9698.2000000000007</v>
      </c>
      <c r="E376" s="4">
        <f t="shared" ref="E376:F376" si="162">E381+E377+E379</f>
        <v>9698.2000000000007</v>
      </c>
      <c r="F376" s="4">
        <f t="shared" si="162"/>
        <v>9698.2000000000007</v>
      </c>
    </row>
    <row r="377" spans="1:6" ht="33" x14ac:dyDescent="0.2">
      <c r="A377" s="1" t="s">
        <v>700</v>
      </c>
      <c r="B377" s="2" t="s">
        <v>698</v>
      </c>
      <c r="C377" s="4">
        <f>C378</f>
        <v>0</v>
      </c>
      <c r="D377" s="4">
        <f>D378</f>
        <v>7753.38</v>
      </c>
      <c r="E377" s="4">
        <f t="shared" ref="E377:F377" si="163">E378</f>
        <v>7753.38</v>
      </c>
      <c r="F377" s="4">
        <f t="shared" si="163"/>
        <v>7753.38</v>
      </c>
    </row>
    <row r="378" spans="1:6" ht="49.5" x14ac:dyDescent="0.2">
      <c r="A378" s="1" t="s">
        <v>701</v>
      </c>
      <c r="B378" s="2" t="s">
        <v>699</v>
      </c>
      <c r="C378" s="2"/>
      <c r="D378" s="4">
        <v>7753.38</v>
      </c>
      <c r="E378" s="4">
        <v>7753.38</v>
      </c>
      <c r="F378" s="4">
        <v>7753.38</v>
      </c>
    </row>
    <row r="379" spans="1:6" ht="82.5" x14ac:dyDescent="0.2">
      <c r="A379" s="1" t="s">
        <v>773</v>
      </c>
      <c r="B379" s="2" t="s">
        <v>775</v>
      </c>
      <c r="C379" s="4">
        <f>C380</f>
        <v>0</v>
      </c>
      <c r="D379" s="4">
        <f>D380</f>
        <v>200</v>
      </c>
      <c r="E379" s="4">
        <f t="shared" ref="E379:F379" si="164">E380</f>
        <v>200</v>
      </c>
      <c r="F379" s="4">
        <f t="shared" si="164"/>
        <v>200</v>
      </c>
    </row>
    <row r="380" spans="1:6" ht="82.5" x14ac:dyDescent="0.2">
      <c r="A380" s="1" t="s">
        <v>774</v>
      </c>
      <c r="B380" s="2" t="s">
        <v>776</v>
      </c>
      <c r="C380" s="2"/>
      <c r="D380" s="4">
        <v>200</v>
      </c>
      <c r="E380" s="4">
        <v>200</v>
      </c>
      <c r="F380" s="4">
        <v>200</v>
      </c>
    </row>
    <row r="381" spans="1:6" x14ac:dyDescent="0.2">
      <c r="A381" s="1" t="s">
        <v>195</v>
      </c>
      <c r="B381" s="2" t="s">
        <v>291</v>
      </c>
      <c r="C381" s="4">
        <f>C382</f>
        <v>0</v>
      </c>
      <c r="D381" s="4">
        <f>D382</f>
        <v>1744.82</v>
      </c>
      <c r="E381" s="4">
        <f t="shared" ref="E381:F381" si="165">E382</f>
        <v>1744.82</v>
      </c>
      <c r="F381" s="4">
        <f t="shared" si="165"/>
        <v>1744.82</v>
      </c>
    </row>
    <row r="382" spans="1:6" ht="33" x14ac:dyDescent="0.2">
      <c r="A382" s="1" t="s">
        <v>196</v>
      </c>
      <c r="B382" s="2" t="s">
        <v>292</v>
      </c>
      <c r="C382" s="2"/>
      <c r="D382" s="4">
        <v>1744.82</v>
      </c>
      <c r="E382" s="4">
        <v>1744.82</v>
      </c>
      <c r="F382" s="4">
        <v>1744.82</v>
      </c>
    </row>
    <row r="383" spans="1:6" ht="49.5" x14ac:dyDescent="0.2">
      <c r="A383" s="1" t="s">
        <v>99</v>
      </c>
      <c r="B383" s="2" t="s">
        <v>293</v>
      </c>
      <c r="C383" s="4">
        <f>C384</f>
        <v>0</v>
      </c>
      <c r="D383" s="4">
        <f>D384</f>
        <v>51.8</v>
      </c>
      <c r="E383" s="4">
        <f t="shared" ref="E383:F384" si="166">E384</f>
        <v>51.8</v>
      </c>
      <c r="F383" s="4">
        <f t="shared" si="166"/>
        <v>0</v>
      </c>
    </row>
    <row r="384" spans="1:6" ht="49.5" x14ac:dyDescent="0.2">
      <c r="A384" s="1" t="s">
        <v>100</v>
      </c>
      <c r="B384" s="2" t="s">
        <v>294</v>
      </c>
      <c r="C384" s="4">
        <f>C385</f>
        <v>0</v>
      </c>
      <c r="D384" s="4">
        <f>D385</f>
        <v>51.8</v>
      </c>
      <c r="E384" s="4">
        <f t="shared" si="166"/>
        <v>51.8</v>
      </c>
      <c r="F384" s="4">
        <f t="shared" si="166"/>
        <v>0</v>
      </c>
    </row>
    <row r="385" spans="1:6" ht="66" x14ac:dyDescent="0.2">
      <c r="A385" s="1" t="s">
        <v>101</v>
      </c>
      <c r="B385" s="2" t="s">
        <v>295</v>
      </c>
      <c r="C385" s="2"/>
      <c r="D385" s="4">
        <v>51.8</v>
      </c>
      <c r="E385" s="4">
        <v>51.8</v>
      </c>
      <c r="F385" s="4">
        <v>0</v>
      </c>
    </row>
    <row r="386" spans="1:6" x14ac:dyDescent="0.2">
      <c r="A386" s="1" t="s">
        <v>102</v>
      </c>
      <c r="B386" s="2" t="s">
        <v>296</v>
      </c>
      <c r="C386" s="4">
        <f>C387+C389</f>
        <v>0</v>
      </c>
      <c r="D386" s="4">
        <f>D387+D389</f>
        <v>313.8</v>
      </c>
      <c r="E386" s="4">
        <f t="shared" ref="E386:F386" si="167">E387+E389</f>
        <v>313.8</v>
      </c>
      <c r="F386" s="4">
        <f t="shared" si="167"/>
        <v>313.8</v>
      </c>
    </row>
    <row r="387" spans="1:6" ht="99" x14ac:dyDescent="0.2">
      <c r="A387" s="1" t="s">
        <v>258</v>
      </c>
      <c r="B387" s="2" t="s">
        <v>297</v>
      </c>
      <c r="C387" s="4">
        <f>C388</f>
        <v>0</v>
      </c>
      <c r="D387" s="4">
        <f>D388</f>
        <v>253.8</v>
      </c>
      <c r="E387" s="4">
        <f t="shared" ref="E387:F387" si="168">E388</f>
        <v>253.8</v>
      </c>
      <c r="F387" s="4">
        <f t="shared" si="168"/>
        <v>253.8</v>
      </c>
    </row>
    <row r="388" spans="1:6" ht="115.5" x14ac:dyDescent="0.2">
      <c r="A388" s="1" t="s">
        <v>259</v>
      </c>
      <c r="B388" s="2" t="s">
        <v>298</v>
      </c>
      <c r="C388" s="2"/>
      <c r="D388" s="4">
        <v>253.8</v>
      </c>
      <c r="E388" s="4">
        <v>253.8</v>
      </c>
      <c r="F388" s="4">
        <v>253.8</v>
      </c>
    </row>
    <row r="389" spans="1:6" ht="33" x14ac:dyDescent="0.2">
      <c r="A389" s="1" t="s">
        <v>103</v>
      </c>
      <c r="B389" s="2" t="s">
        <v>771</v>
      </c>
      <c r="C389" s="4">
        <f>C390</f>
        <v>0</v>
      </c>
      <c r="D389" s="4">
        <f>D390</f>
        <v>60</v>
      </c>
      <c r="E389" s="4">
        <f t="shared" ref="E389:F389" si="169">E390</f>
        <v>60</v>
      </c>
      <c r="F389" s="4">
        <f t="shared" si="169"/>
        <v>60</v>
      </c>
    </row>
    <row r="390" spans="1:6" ht="49.5" x14ac:dyDescent="0.2">
      <c r="A390" s="1" t="s">
        <v>104</v>
      </c>
      <c r="B390" s="2" t="s">
        <v>772</v>
      </c>
      <c r="C390" s="2"/>
      <c r="D390" s="4">
        <v>60</v>
      </c>
      <c r="E390" s="4">
        <v>60</v>
      </c>
      <c r="F390" s="4">
        <v>60</v>
      </c>
    </row>
    <row r="391" spans="1:6" ht="33" x14ac:dyDescent="0.25">
      <c r="A391" s="1" t="s">
        <v>878</v>
      </c>
      <c r="B391" s="2" t="s">
        <v>879</v>
      </c>
      <c r="C391" s="44">
        <f>C392</f>
        <v>0</v>
      </c>
      <c r="D391" s="44">
        <f t="shared" ref="D391:F395" si="170">D392</f>
        <v>0</v>
      </c>
      <c r="E391" s="44">
        <f t="shared" si="170"/>
        <v>0</v>
      </c>
      <c r="F391" s="44">
        <f t="shared" si="170"/>
        <v>459.08699000000001</v>
      </c>
    </row>
    <row r="392" spans="1:6" ht="33" x14ac:dyDescent="0.25">
      <c r="A392" s="42" t="s">
        <v>834</v>
      </c>
      <c r="B392" s="43" t="s">
        <v>870</v>
      </c>
      <c r="C392" s="44">
        <f>C393</f>
        <v>0</v>
      </c>
      <c r="D392" s="44">
        <f t="shared" si="170"/>
        <v>0</v>
      </c>
      <c r="E392" s="44">
        <f t="shared" si="170"/>
        <v>0</v>
      </c>
      <c r="F392" s="44">
        <f t="shared" si="170"/>
        <v>459.08699000000001</v>
      </c>
    </row>
    <row r="393" spans="1:6" ht="82.5" x14ac:dyDescent="0.25">
      <c r="A393" s="42" t="s">
        <v>871</v>
      </c>
      <c r="B393" s="43" t="s">
        <v>872</v>
      </c>
      <c r="C393" s="44">
        <f>C394</f>
        <v>0</v>
      </c>
      <c r="D393" s="44">
        <f t="shared" si="170"/>
        <v>0</v>
      </c>
      <c r="E393" s="44">
        <f t="shared" si="170"/>
        <v>0</v>
      </c>
      <c r="F393" s="44">
        <f t="shared" si="170"/>
        <v>459.08699000000001</v>
      </c>
    </row>
    <row r="394" spans="1:6" ht="165" x14ac:dyDescent="0.25">
      <c r="A394" s="42" t="s">
        <v>873</v>
      </c>
      <c r="B394" s="43" t="s">
        <v>874</v>
      </c>
      <c r="C394" s="44">
        <f>C395</f>
        <v>0</v>
      </c>
      <c r="D394" s="44">
        <f t="shared" si="170"/>
        <v>0</v>
      </c>
      <c r="E394" s="44">
        <f t="shared" si="170"/>
        <v>0</v>
      </c>
      <c r="F394" s="44">
        <f t="shared" si="170"/>
        <v>459.08699000000001</v>
      </c>
    </row>
    <row r="395" spans="1:6" ht="115.5" x14ac:dyDescent="0.25">
      <c r="A395" s="42" t="s">
        <v>875</v>
      </c>
      <c r="B395" s="43" t="s">
        <v>876</v>
      </c>
      <c r="C395" s="44">
        <f>C396</f>
        <v>0</v>
      </c>
      <c r="D395" s="44">
        <f t="shared" si="170"/>
        <v>0</v>
      </c>
      <c r="E395" s="44">
        <f t="shared" si="170"/>
        <v>0</v>
      </c>
      <c r="F395" s="44">
        <f t="shared" si="170"/>
        <v>459.08699000000001</v>
      </c>
    </row>
    <row r="396" spans="1:6" ht="148.5" x14ac:dyDescent="0.25">
      <c r="A396" s="42" t="s">
        <v>133</v>
      </c>
      <c r="B396" s="43" t="s">
        <v>877</v>
      </c>
      <c r="C396" s="44">
        <v>0</v>
      </c>
      <c r="D396" s="44">
        <v>0</v>
      </c>
      <c r="E396" s="44">
        <v>0</v>
      </c>
      <c r="F396" s="44">
        <v>459.08699000000001</v>
      </c>
    </row>
    <row r="397" spans="1:6" x14ac:dyDescent="0.2">
      <c r="A397" s="39"/>
      <c r="B397" s="40"/>
      <c r="C397" s="40"/>
      <c r="D397" s="41"/>
      <c r="E397" s="41"/>
      <c r="F397" s="45"/>
    </row>
    <row r="398" spans="1:6" x14ac:dyDescent="0.2">
      <c r="D398" s="3"/>
    </row>
  </sheetData>
  <autoFilter ref="A10:D398"/>
  <mergeCells count="2">
    <mergeCell ref="E3:F3"/>
    <mergeCell ref="A6:F6"/>
  </mergeCells>
  <printOptions horizontalCentered="1" verticalCentered="1"/>
  <pageMargins left="0.98425196850393704" right="0.39370078740157483" top="0.78740157480314965" bottom="0.39370078740157483" header="0" footer="0"/>
  <pageSetup paperSize="9" scale="56" fitToHeight="0" orientation="portrait" r:id="rId1"/>
  <headerFooter>
    <evenFooter>&amp;L&amp;C&amp;R&amp;D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0"/>
  <sheetViews>
    <sheetView tabSelected="1" workbookViewId="0">
      <selection sqref="A1:F180"/>
    </sheetView>
  </sheetViews>
  <sheetFormatPr defaultRowHeight="16.5" x14ac:dyDescent="0.2"/>
  <cols>
    <col min="1" max="1" width="41.28515625" style="22" customWidth="1"/>
    <col min="2" max="2" width="28.7109375" style="22" customWidth="1"/>
    <col min="3" max="3" width="24.7109375" style="22" customWidth="1"/>
    <col min="4" max="4" width="25" style="22" customWidth="1"/>
    <col min="5" max="5" width="20.42578125" style="22" customWidth="1"/>
    <col min="6" max="6" width="20" style="22" customWidth="1"/>
    <col min="7" max="7" width="9.140625" style="22"/>
    <col min="8" max="8" width="10.85546875" style="22" bestFit="1" customWidth="1"/>
    <col min="9" max="16384" width="9.140625" style="22"/>
  </cols>
  <sheetData>
    <row r="1" spans="1:8" ht="12.75" customHeight="1" x14ac:dyDescent="0.25">
      <c r="A1" s="28"/>
      <c r="C1" s="50"/>
      <c r="D1" s="51"/>
      <c r="E1" s="50" t="s">
        <v>617</v>
      </c>
    </row>
    <row r="2" spans="1:8" ht="13.5" customHeight="1" x14ac:dyDescent="0.25">
      <c r="A2" s="28"/>
      <c r="C2" s="31"/>
      <c r="D2" s="31"/>
      <c r="E2" s="31"/>
    </row>
    <row r="3" spans="1:8" ht="14.1" customHeight="1" x14ac:dyDescent="0.25">
      <c r="A3" s="29"/>
      <c r="C3" s="52"/>
      <c r="D3" s="53"/>
      <c r="E3" s="60" t="s">
        <v>793</v>
      </c>
      <c r="F3" s="60"/>
    </row>
    <row r="4" spans="1:8" ht="33.75" customHeight="1" x14ac:dyDescent="0.25">
      <c r="A4" s="29"/>
      <c r="C4" s="53"/>
      <c r="D4" s="53"/>
      <c r="E4" s="60"/>
      <c r="F4" s="60"/>
    </row>
    <row r="5" spans="1:8" ht="19.5" customHeight="1" x14ac:dyDescent="0.25">
      <c r="A5" s="29"/>
      <c r="C5" s="53"/>
      <c r="D5" s="53"/>
      <c r="E5" s="58"/>
      <c r="F5" s="58"/>
    </row>
    <row r="6" spans="1:8" x14ac:dyDescent="0.25">
      <c r="A6" s="29"/>
      <c r="B6" s="51"/>
      <c r="C6" s="51"/>
      <c r="D6" s="51"/>
    </row>
    <row r="7" spans="1:8" ht="35.25" customHeight="1" x14ac:dyDescent="0.25">
      <c r="A7" s="59" t="s">
        <v>403</v>
      </c>
      <c r="B7" s="59"/>
      <c r="C7" s="59"/>
      <c r="D7" s="59"/>
      <c r="E7" s="59"/>
      <c r="F7" s="59"/>
    </row>
    <row r="8" spans="1:8" x14ac:dyDescent="0.25">
      <c r="A8" s="50"/>
      <c r="B8" s="50"/>
      <c r="C8" s="50"/>
      <c r="D8" s="50"/>
    </row>
    <row r="9" spans="1:8" ht="17.100000000000001" customHeight="1" x14ac:dyDescent="0.25">
      <c r="A9" s="54"/>
      <c r="B9" s="55"/>
      <c r="C9" s="31"/>
      <c r="F9" s="8" t="s">
        <v>2</v>
      </c>
    </row>
    <row r="10" spans="1:8" ht="105.75" customHeight="1" x14ac:dyDescent="0.2">
      <c r="A10" s="9" t="s">
        <v>0</v>
      </c>
      <c r="B10" s="10" t="s">
        <v>1</v>
      </c>
      <c r="C10" s="10" t="s">
        <v>800</v>
      </c>
      <c r="D10" s="11" t="s">
        <v>797</v>
      </c>
      <c r="E10" s="61" t="s">
        <v>798</v>
      </c>
      <c r="F10" s="61" t="s">
        <v>799</v>
      </c>
    </row>
    <row r="11" spans="1:8" ht="12" customHeight="1" x14ac:dyDescent="0.2">
      <c r="A11" s="12">
        <v>1</v>
      </c>
      <c r="B11" s="12">
        <v>2</v>
      </c>
      <c r="C11" s="12"/>
      <c r="D11" s="12">
        <v>3</v>
      </c>
      <c r="E11" s="30"/>
      <c r="F11" s="30"/>
    </row>
    <row r="12" spans="1:8" x14ac:dyDescent="0.25">
      <c r="A12" s="13" t="s">
        <v>404</v>
      </c>
      <c r="B12" s="14" t="s">
        <v>405</v>
      </c>
      <c r="C12" s="15">
        <f>C14+C126</f>
        <v>1273371.8810000001</v>
      </c>
      <c r="D12" s="15">
        <f>D14+D126</f>
        <v>1911472.101</v>
      </c>
      <c r="E12" s="15">
        <f t="shared" ref="E12:F12" si="0">E14+E126</f>
        <v>1911472.101</v>
      </c>
      <c r="F12" s="15">
        <f t="shared" si="0"/>
        <v>1920708.6090000002</v>
      </c>
    </row>
    <row r="13" spans="1:8" x14ac:dyDescent="0.25">
      <c r="A13" s="16" t="s">
        <v>92</v>
      </c>
      <c r="B13" s="14"/>
      <c r="C13" s="33"/>
      <c r="D13" s="15"/>
      <c r="E13" s="32"/>
      <c r="F13" s="32"/>
    </row>
    <row r="14" spans="1:8" ht="33" x14ac:dyDescent="0.25">
      <c r="A14" s="17" t="s">
        <v>406</v>
      </c>
      <c r="B14" s="14" t="s">
        <v>407</v>
      </c>
      <c r="C14" s="36">
        <f>C15+C21+C27+C41+C52+C59+C73+C76+C92+C85+C123</f>
        <v>435779.701</v>
      </c>
      <c r="D14" s="36">
        <f t="shared" ref="D14:F14" si="1">D15+D21+D27+D41+D52+D59+D73+D76+D92+D85+D123</f>
        <v>486240.08899999992</v>
      </c>
      <c r="E14" s="36">
        <f t="shared" si="1"/>
        <v>486240.08899999992</v>
      </c>
      <c r="F14" s="36">
        <f t="shared" si="1"/>
        <v>496012.80200000003</v>
      </c>
      <c r="H14" s="37"/>
    </row>
    <row r="15" spans="1:8" ht="17.25" customHeight="1" x14ac:dyDescent="0.25">
      <c r="A15" s="17" t="s">
        <v>408</v>
      </c>
      <c r="B15" s="14" t="s">
        <v>409</v>
      </c>
      <c r="C15" s="33">
        <f>C16</f>
        <v>333423.83299999998</v>
      </c>
      <c r="D15" s="15">
        <f>D16</f>
        <v>368439.79199999996</v>
      </c>
      <c r="E15" s="36">
        <f>E16</f>
        <v>368439.79199999996</v>
      </c>
      <c r="F15" s="36">
        <f>F16</f>
        <v>376841.76</v>
      </c>
    </row>
    <row r="16" spans="1:8" x14ac:dyDescent="0.25">
      <c r="A16" s="17" t="s">
        <v>410</v>
      </c>
      <c r="B16" s="14" t="s">
        <v>411</v>
      </c>
      <c r="C16" s="33">
        <f>C17+C19+C20</f>
        <v>333423.83299999998</v>
      </c>
      <c r="D16" s="15">
        <f>D17+D19+D20</f>
        <v>368439.79199999996</v>
      </c>
      <c r="E16" s="36">
        <f>E17+E19+E20</f>
        <v>368439.79199999996</v>
      </c>
      <c r="F16" s="36">
        <f>F17+F19+F20</f>
        <v>376841.76</v>
      </c>
    </row>
    <row r="17" spans="1:6" ht="148.5" x14ac:dyDescent="0.25">
      <c r="A17" s="17" t="s">
        <v>412</v>
      </c>
      <c r="B17" s="14" t="s">
        <v>413</v>
      </c>
      <c r="C17" s="33">
        <f>C18</f>
        <v>332999.83299999998</v>
      </c>
      <c r="D17" s="15">
        <f>D18</f>
        <v>366999.83299999998</v>
      </c>
      <c r="E17" s="36">
        <f>E18</f>
        <v>366999.83299999998</v>
      </c>
      <c r="F17" s="36">
        <f>F18</f>
        <v>375667.90600000002</v>
      </c>
    </row>
    <row r="18" spans="1:6" ht="198" x14ac:dyDescent="0.25">
      <c r="A18" s="1" t="s">
        <v>625</v>
      </c>
      <c r="B18" s="14" t="s">
        <v>643</v>
      </c>
      <c r="C18" s="33">
        <v>332999.83299999998</v>
      </c>
      <c r="D18" s="15">
        <v>366999.83299999998</v>
      </c>
      <c r="E18" s="36">
        <v>366999.83299999998</v>
      </c>
      <c r="F18" s="36">
        <v>375667.90600000002</v>
      </c>
    </row>
    <row r="19" spans="1:6" ht="214.5" x14ac:dyDescent="0.25">
      <c r="A19" s="17" t="s">
        <v>414</v>
      </c>
      <c r="B19" s="14" t="s">
        <v>415</v>
      </c>
      <c r="C19" s="33">
        <v>124</v>
      </c>
      <c r="D19" s="15">
        <v>1139.9590000000001</v>
      </c>
      <c r="E19" s="36">
        <v>1139.9590000000001</v>
      </c>
      <c r="F19" s="36">
        <v>1118.3589999999999</v>
      </c>
    </row>
    <row r="20" spans="1:6" ht="82.5" x14ac:dyDescent="0.25">
      <c r="A20" s="17" t="s">
        <v>416</v>
      </c>
      <c r="B20" s="14" t="s">
        <v>417</v>
      </c>
      <c r="C20" s="33">
        <v>300</v>
      </c>
      <c r="D20" s="15">
        <v>300</v>
      </c>
      <c r="E20" s="36">
        <v>300</v>
      </c>
      <c r="F20" s="36">
        <v>55.494999999999997</v>
      </c>
    </row>
    <row r="21" spans="1:6" ht="66" x14ac:dyDescent="0.25">
      <c r="A21" s="17" t="s">
        <v>418</v>
      </c>
      <c r="B21" s="14" t="s">
        <v>419</v>
      </c>
      <c r="C21" s="33">
        <f>C22</f>
        <v>8619.5640000000003</v>
      </c>
      <c r="D21" s="15">
        <f>D22</f>
        <v>9519.5640000000003</v>
      </c>
      <c r="E21" s="36">
        <f>E22</f>
        <v>9519.5640000000003</v>
      </c>
      <c r="F21" s="36">
        <f>F22</f>
        <v>9800.1009999999987</v>
      </c>
    </row>
    <row r="22" spans="1:6" ht="49.5" x14ac:dyDescent="0.25">
      <c r="A22" s="17" t="s">
        <v>420</v>
      </c>
      <c r="B22" s="14" t="s">
        <v>421</v>
      </c>
      <c r="C22" s="33">
        <f>C23+C24+C25</f>
        <v>8619.5640000000003</v>
      </c>
      <c r="D22" s="15">
        <f>D23+D24+D25</f>
        <v>9519.5640000000003</v>
      </c>
      <c r="E22" s="36">
        <f>E23+E24+E25</f>
        <v>9519.5640000000003</v>
      </c>
      <c r="F22" s="36">
        <f>F23+F24+F25+F26</f>
        <v>9800.1009999999987</v>
      </c>
    </row>
    <row r="23" spans="1:6" ht="132" x14ac:dyDescent="0.25">
      <c r="A23" s="17" t="s">
        <v>422</v>
      </c>
      <c r="B23" s="14" t="s">
        <v>423</v>
      </c>
      <c r="C23" s="33">
        <v>2695.4670000000001</v>
      </c>
      <c r="D23" s="15">
        <v>3595.4670000000001</v>
      </c>
      <c r="E23" s="36">
        <v>3595.4670000000001</v>
      </c>
      <c r="F23" s="36">
        <v>3350.2539999999999</v>
      </c>
    </row>
    <row r="24" spans="1:6" ht="165" x14ac:dyDescent="0.25">
      <c r="A24" s="17" t="s">
        <v>424</v>
      </c>
      <c r="B24" s="14" t="s">
        <v>425</v>
      </c>
      <c r="C24" s="33">
        <v>40.947000000000003</v>
      </c>
      <c r="D24" s="15">
        <v>40.947000000000003</v>
      </c>
      <c r="E24" s="36">
        <v>40.947000000000003</v>
      </c>
      <c r="F24" s="36">
        <v>51.14</v>
      </c>
    </row>
    <row r="25" spans="1:6" ht="132" x14ac:dyDescent="0.25">
      <c r="A25" s="17" t="s">
        <v>426</v>
      </c>
      <c r="B25" s="14" t="s">
        <v>427</v>
      </c>
      <c r="C25" s="36">
        <v>5883.15</v>
      </c>
      <c r="D25" s="15">
        <v>5883.15</v>
      </c>
      <c r="E25" s="36">
        <v>5883.15</v>
      </c>
      <c r="F25" s="36">
        <v>6894.924</v>
      </c>
    </row>
    <row r="26" spans="1:6" ht="115.5" x14ac:dyDescent="0.25">
      <c r="A26" s="17" t="s">
        <v>812</v>
      </c>
      <c r="B26" s="14" t="s">
        <v>814</v>
      </c>
      <c r="C26" s="36">
        <v>0</v>
      </c>
      <c r="D26" s="15">
        <v>0</v>
      </c>
      <c r="E26" s="36">
        <v>0</v>
      </c>
      <c r="F26" s="36">
        <v>-496.21699999999998</v>
      </c>
    </row>
    <row r="27" spans="1:6" ht="33" x14ac:dyDescent="0.25">
      <c r="A27" s="17" t="s">
        <v>428</v>
      </c>
      <c r="B27" s="14" t="s">
        <v>429</v>
      </c>
      <c r="C27" s="36">
        <f>C33+C36+C39+C28</f>
        <v>31966.799999999999</v>
      </c>
      <c r="D27" s="15">
        <f>D33+D36+D39+D28</f>
        <v>44690.284</v>
      </c>
      <c r="E27" s="36">
        <f>E33+E36+E39+E28</f>
        <v>44690.284</v>
      </c>
      <c r="F27" s="36">
        <f>F33+F36+F39+F28</f>
        <v>45311.396000000001</v>
      </c>
    </row>
    <row r="28" spans="1:6" ht="49.5" x14ac:dyDescent="0.25">
      <c r="A28" s="17" t="s">
        <v>635</v>
      </c>
      <c r="B28" s="14" t="s">
        <v>636</v>
      </c>
      <c r="C28" s="36">
        <f>C29+C31</f>
        <v>0</v>
      </c>
      <c r="D28" s="15">
        <f>D29+D31</f>
        <v>68.537000000000006</v>
      </c>
      <c r="E28" s="36">
        <f>E29+E31</f>
        <v>68.537000000000006</v>
      </c>
      <c r="F28" s="36">
        <f>F29+F31</f>
        <v>70.557999999999993</v>
      </c>
    </row>
    <row r="29" spans="1:6" ht="66" x14ac:dyDescent="0.25">
      <c r="A29" s="17" t="s">
        <v>637</v>
      </c>
      <c r="B29" s="14" t="s">
        <v>638</v>
      </c>
      <c r="C29" s="36">
        <f>C30</f>
        <v>0</v>
      </c>
      <c r="D29" s="15">
        <f>D30</f>
        <v>63.133000000000003</v>
      </c>
      <c r="E29" s="36">
        <f>E30</f>
        <v>63.133000000000003</v>
      </c>
      <c r="F29" s="36">
        <f>F30</f>
        <v>65.153999999999996</v>
      </c>
    </row>
    <row r="30" spans="1:6" ht="66" x14ac:dyDescent="0.25">
      <c r="A30" s="17" t="s">
        <v>637</v>
      </c>
      <c r="B30" s="14" t="s">
        <v>639</v>
      </c>
      <c r="C30" s="36">
        <v>0</v>
      </c>
      <c r="D30" s="15">
        <v>63.133000000000003</v>
      </c>
      <c r="E30" s="36">
        <v>63.133000000000003</v>
      </c>
      <c r="F30" s="36">
        <v>65.153999999999996</v>
      </c>
    </row>
    <row r="31" spans="1:6" ht="82.5" x14ac:dyDescent="0.25">
      <c r="A31" s="17" t="s">
        <v>640</v>
      </c>
      <c r="B31" s="14" t="s">
        <v>641</v>
      </c>
      <c r="C31" s="36">
        <f>C32</f>
        <v>0</v>
      </c>
      <c r="D31" s="15">
        <f>D32</f>
        <v>5.4039999999999999</v>
      </c>
      <c r="E31" s="36">
        <f>E32</f>
        <v>5.4039999999999999</v>
      </c>
      <c r="F31" s="36">
        <f>F32</f>
        <v>5.4039999999999999</v>
      </c>
    </row>
    <row r="32" spans="1:6" ht="82.5" x14ac:dyDescent="0.25">
      <c r="A32" s="17" t="s">
        <v>640</v>
      </c>
      <c r="B32" s="14" t="s">
        <v>642</v>
      </c>
      <c r="C32" s="36">
        <v>0</v>
      </c>
      <c r="D32" s="15">
        <v>5.4039999999999999</v>
      </c>
      <c r="E32" s="36">
        <v>5.4039999999999999</v>
      </c>
      <c r="F32" s="36">
        <v>5.4039999999999999</v>
      </c>
    </row>
    <row r="33" spans="1:6" ht="33" x14ac:dyDescent="0.25">
      <c r="A33" s="17" t="s">
        <v>430</v>
      </c>
      <c r="B33" s="14" t="s">
        <v>431</v>
      </c>
      <c r="C33" s="36">
        <f>C34</f>
        <v>22000</v>
      </c>
      <c r="D33" s="15">
        <f>D34</f>
        <v>20398.136999999999</v>
      </c>
      <c r="E33" s="36">
        <f>E34</f>
        <v>20398.136999999999</v>
      </c>
      <c r="F33" s="36">
        <f>F34+F35</f>
        <v>20807.347000000002</v>
      </c>
    </row>
    <row r="34" spans="1:6" ht="33" x14ac:dyDescent="0.25">
      <c r="A34" s="17" t="s">
        <v>430</v>
      </c>
      <c r="B34" s="14" t="s">
        <v>432</v>
      </c>
      <c r="C34" s="36">
        <v>22000</v>
      </c>
      <c r="D34" s="15">
        <v>20398.136999999999</v>
      </c>
      <c r="E34" s="36">
        <v>20398.136999999999</v>
      </c>
      <c r="F34" s="36">
        <v>20806.45</v>
      </c>
    </row>
    <row r="35" spans="1:6" ht="66" x14ac:dyDescent="0.25">
      <c r="A35" s="17" t="s">
        <v>815</v>
      </c>
      <c r="B35" s="14" t="s">
        <v>816</v>
      </c>
      <c r="C35" s="36">
        <v>0</v>
      </c>
      <c r="D35" s="15">
        <v>0</v>
      </c>
      <c r="E35" s="36">
        <v>0</v>
      </c>
      <c r="F35" s="36">
        <v>0.89700000000000002</v>
      </c>
    </row>
    <row r="36" spans="1:6" ht="33" x14ac:dyDescent="0.25">
      <c r="A36" s="17" t="s">
        <v>433</v>
      </c>
      <c r="B36" s="14" t="s">
        <v>434</v>
      </c>
      <c r="C36" s="36">
        <f t="shared" ref="C36:F37" si="2">C37</f>
        <v>9956.7999999999993</v>
      </c>
      <c r="D36" s="15">
        <f t="shared" si="2"/>
        <v>24223.61</v>
      </c>
      <c r="E36" s="36">
        <f t="shared" si="2"/>
        <v>24223.61</v>
      </c>
      <c r="F36" s="36">
        <f t="shared" si="2"/>
        <v>24423.609</v>
      </c>
    </row>
    <row r="37" spans="1:6" ht="33" x14ac:dyDescent="0.25">
      <c r="A37" s="17" t="s">
        <v>433</v>
      </c>
      <c r="B37" s="14" t="s">
        <v>435</v>
      </c>
      <c r="C37" s="36">
        <f t="shared" si="2"/>
        <v>9956.7999999999993</v>
      </c>
      <c r="D37" s="15">
        <f t="shared" si="2"/>
        <v>24223.61</v>
      </c>
      <c r="E37" s="36">
        <f t="shared" si="2"/>
        <v>24223.61</v>
      </c>
      <c r="F37" s="36">
        <f t="shared" si="2"/>
        <v>24423.609</v>
      </c>
    </row>
    <row r="38" spans="1:6" ht="33" x14ac:dyDescent="0.25">
      <c r="A38" s="17" t="s">
        <v>433</v>
      </c>
      <c r="B38" s="14" t="s">
        <v>631</v>
      </c>
      <c r="C38" s="36">
        <v>9956.7999999999993</v>
      </c>
      <c r="D38" s="15">
        <v>24223.61</v>
      </c>
      <c r="E38" s="36">
        <v>24223.61</v>
      </c>
      <c r="F38" s="36">
        <v>24423.609</v>
      </c>
    </row>
    <row r="39" spans="1:6" ht="49.5" x14ac:dyDescent="0.25">
      <c r="A39" s="17" t="s">
        <v>436</v>
      </c>
      <c r="B39" s="14" t="s">
        <v>437</v>
      </c>
      <c r="C39" s="36">
        <f>C40</f>
        <v>10</v>
      </c>
      <c r="D39" s="15">
        <f>D40</f>
        <v>0</v>
      </c>
      <c r="E39" s="36">
        <f>E40</f>
        <v>0</v>
      </c>
      <c r="F39" s="36">
        <f>F40</f>
        <v>9.8819999999999997</v>
      </c>
    </row>
    <row r="40" spans="1:6" ht="66" x14ac:dyDescent="0.25">
      <c r="A40" s="17" t="s">
        <v>438</v>
      </c>
      <c r="B40" s="14" t="s">
        <v>439</v>
      </c>
      <c r="C40" s="36">
        <v>10</v>
      </c>
      <c r="D40" s="15">
        <v>0</v>
      </c>
      <c r="E40" s="36">
        <v>0</v>
      </c>
      <c r="F40" s="36">
        <v>9.8819999999999997</v>
      </c>
    </row>
    <row r="41" spans="1:6" ht="18.75" customHeight="1" x14ac:dyDescent="0.25">
      <c r="A41" s="17" t="s">
        <v>440</v>
      </c>
      <c r="B41" s="14" t="s">
        <v>441</v>
      </c>
      <c r="C41" s="36">
        <f>C47+C42+C45</f>
        <v>32</v>
      </c>
      <c r="D41" s="36">
        <f t="shared" ref="D41:F41" si="3">D47+D42+D45</f>
        <v>20.562999999999999</v>
      </c>
      <c r="E41" s="36">
        <f t="shared" si="3"/>
        <v>20.562999999999999</v>
      </c>
      <c r="F41" s="36">
        <f t="shared" si="3"/>
        <v>16.968</v>
      </c>
    </row>
    <row r="42" spans="1:6" x14ac:dyDescent="0.25">
      <c r="A42" s="17" t="s">
        <v>731</v>
      </c>
      <c r="B42" s="14" t="s">
        <v>734</v>
      </c>
      <c r="C42" s="36">
        <f t="shared" ref="C42:F43" si="4">C43</f>
        <v>0</v>
      </c>
      <c r="D42" s="15">
        <f t="shared" si="4"/>
        <v>1.1859999999999999</v>
      </c>
      <c r="E42" s="36">
        <f t="shared" si="4"/>
        <v>1.1859999999999999</v>
      </c>
      <c r="F42" s="36">
        <f t="shared" si="4"/>
        <v>1.2010000000000001</v>
      </c>
    </row>
    <row r="43" spans="1:6" ht="82.5" customHeight="1" x14ac:dyDescent="0.25">
      <c r="A43" s="17" t="s">
        <v>732</v>
      </c>
      <c r="B43" s="14" t="s">
        <v>733</v>
      </c>
      <c r="C43" s="36">
        <f t="shared" si="4"/>
        <v>0</v>
      </c>
      <c r="D43" s="15">
        <f t="shared" si="4"/>
        <v>1.1859999999999999</v>
      </c>
      <c r="E43" s="36">
        <f t="shared" si="4"/>
        <v>1.1859999999999999</v>
      </c>
      <c r="F43" s="36">
        <f t="shared" si="4"/>
        <v>1.2010000000000001</v>
      </c>
    </row>
    <row r="44" spans="1:6" ht="130.5" customHeight="1" x14ac:dyDescent="0.25">
      <c r="A44" s="17" t="s">
        <v>751</v>
      </c>
      <c r="B44" s="18" t="s">
        <v>752</v>
      </c>
      <c r="C44" s="36">
        <v>0</v>
      </c>
      <c r="D44" s="15">
        <v>1.1859999999999999</v>
      </c>
      <c r="E44" s="36">
        <v>1.1859999999999999</v>
      </c>
      <c r="F44" s="36">
        <v>1.2010000000000001</v>
      </c>
    </row>
    <row r="45" spans="1:6" x14ac:dyDescent="0.25">
      <c r="A45" s="17" t="s">
        <v>817</v>
      </c>
      <c r="B45" s="18" t="s">
        <v>821</v>
      </c>
      <c r="C45" s="36">
        <f>C46</f>
        <v>0</v>
      </c>
      <c r="D45" s="36">
        <f t="shared" ref="D45:F45" si="5">D46</f>
        <v>0</v>
      </c>
      <c r="E45" s="36">
        <f t="shared" si="5"/>
        <v>0</v>
      </c>
      <c r="F45" s="36">
        <f t="shared" si="5"/>
        <v>-4.7850000000000001</v>
      </c>
    </row>
    <row r="46" spans="1:6" ht="33" x14ac:dyDescent="0.25">
      <c r="A46" s="17" t="s">
        <v>819</v>
      </c>
      <c r="B46" s="18" t="s">
        <v>822</v>
      </c>
      <c r="C46" s="36"/>
      <c r="D46" s="15"/>
      <c r="E46" s="36"/>
      <c r="F46" s="36">
        <v>-4.7850000000000001</v>
      </c>
    </row>
    <row r="47" spans="1:6" x14ac:dyDescent="0.25">
      <c r="A47" s="17" t="s">
        <v>122</v>
      </c>
      <c r="B47" s="14" t="s">
        <v>442</v>
      </c>
      <c r="C47" s="36">
        <f>C50+C48</f>
        <v>32</v>
      </c>
      <c r="D47" s="15">
        <f>D50+D48</f>
        <v>19.376999999999999</v>
      </c>
      <c r="E47" s="36">
        <f>E50+E48</f>
        <v>19.376999999999999</v>
      </c>
      <c r="F47" s="36">
        <f>F50+F48</f>
        <v>20.552</v>
      </c>
    </row>
    <row r="48" spans="1:6" x14ac:dyDescent="0.25">
      <c r="A48" s="17" t="s">
        <v>735</v>
      </c>
      <c r="B48" s="19" t="s">
        <v>737</v>
      </c>
      <c r="C48" s="36">
        <f>C49</f>
        <v>0</v>
      </c>
      <c r="D48" s="15">
        <f>D49</f>
        <v>0</v>
      </c>
      <c r="E48" s="36">
        <f>E49</f>
        <v>0</v>
      </c>
      <c r="F48" s="36">
        <f>F49</f>
        <v>7.7240000000000002</v>
      </c>
    </row>
    <row r="49" spans="1:6" ht="15.75" customHeight="1" x14ac:dyDescent="0.25">
      <c r="A49" s="17" t="s">
        <v>736</v>
      </c>
      <c r="B49" s="19" t="s">
        <v>738</v>
      </c>
      <c r="C49" s="36">
        <v>0</v>
      </c>
      <c r="D49" s="15">
        <v>0</v>
      </c>
      <c r="E49" s="36">
        <v>0</v>
      </c>
      <c r="F49" s="36">
        <v>7.7240000000000002</v>
      </c>
    </row>
    <row r="50" spans="1:6" x14ac:dyDescent="0.25">
      <c r="A50" s="17" t="s">
        <v>123</v>
      </c>
      <c r="B50" s="14" t="s">
        <v>443</v>
      </c>
      <c r="C50" s="36">
        <f>C51</f>
        <v>32</v>
      </c>
      <c r="D50" s="15">
        <f>D51</f>
        <v>19.376999999999999</v>
      </c>
      <c r="E50" s="36">
        <f>E51</f>
        <v>19.376999999999999</v>
      </c>
      <c r="F50" s="36">
        <f>F51</f>
        <v>12.827999999999999</v>
      </c>
    </row>
    <row r="51" spans="1:6" ht="66" x14ac:dyDescent="0.25">
      <c r="A51" s="17" t="s">
        <v>444</v>
      </c>
      <c r="B51" s="14" t="s">
        <v>445</v>
      </c>
      <c r="C51" s="36">
        <v>32</v>
      </c>
      <c r="D51" s="15">
        <v>19.376999999999999</v>
      </c>
      <c r="E51" s="36">
        <v>19.376999999999999</v>
      </c>
      <c r="F51" s="36">
        <v>12.827999999999999</v>
      </c>
    </row>
    <row r="52" spans="1:6" x14ac:dyDescent="0.25">
      <c r="A52" s="17" t="s">
        <v>446</v>
      </c>
      <c r="B52" s="14" t="s">
        <v>447</v>
      </c>
      <c r="C52" s="36">
        <f>C53+C55</f>
        <v>6945</v>
      </c>
      <c r="D52" s="15">
        <f>D53+D55</f>
        <v>5844.6530000000002</v>
      </c>
      <c r="E52" s="36">
        <f>E53+E55</f>
        <v>5844.6530000000002</v>
      </c>
      <c r="F52" s="36">
        <f>F53+F55</f>
        <v>5896.5329999999994</v>
      </c>
    </row>
    <row r="53" spans="1:6" ht="66" x14ac:dyDescent="0.25">
      <c r="A53" s="17" t="s">
        <v>448</v>
      </c>
      <c r="B53" s="14" t="s">
        <v>449</v>
      </c>
      <c r="C53" s="36">
        <f>C54</f>
        <v>6760.1</v>
      </c>
      <c r="D53" s="15">
        <f>D54</f>
        <v>5595.8530000000001</v>
      </c>
      <c r="E53" s="36">
        <f>E54</f>
        <v>5595.8530000000001</v>
      </c>
      <c r="F53" s="36">
        <f>F54</f>
        <v>5649.3329999999996</v>
      </c>
    </row>
    <row r="54" spans="1:6" ht="99" x14ac:dyDescent="0.25">
      <c r="A54" s="17" t="s">
        <v>450</v>
      </c>
      <c r="B54" s="14" t="s">
        <v>451</v>
      </c>
      <c r="C54" s="36">
        <v>6760.1</v>
      </c>
      <c r="D54" s="15">
        <v>5595.8530000000001</v>
      </c>
      <c r="E54" s="36">
        <v>5595.8530000000001</v>
      </c>
      <c r="F54" s="36">
        <v>5649.3329999999996</v>
      </c>
    </row>
    <row r="55" spans="1:6" ht="66" x14ac:dyDescent="0.25">
      <c r="A55" s="17" t="s">
        <v>452</v>
      </c>
      <c r="B55" s="14" t="s">
        <v>453</v>
      </c>
      <c r="C55" s="36">
        <f>C56+C57</f>
        <v>184.9</v>
      </c>
      <c r="D55" s="15">
        <f>D56+D57</f>
        <v>248.8</v>
      </c>
      <c r="E55" s="36">
        <f>E56+E57</f>
        <v>248.8</v>
      </c>
      <c r="F55" s="36">
        <f>F56+F57</f>
        <v>247.2</v>
      </c>
    </row>
    <row r="56" spans="1:6" ht="49.5" x14ac:dyDescent="0.25">
      <c r="A56" s="17" t="s">
        <v>454</v>
      </c>
      <c r="B56" s="14" t="s">
        <v>455</v>
      </c>
      <c r="C56" s="36">
        <v>6.5</v>
      </c>
      <c r="D56" s="15">
        <v>3</v>
      </c>
      <c r="E56" s="36">
        <v>3</v>
      </c>
      <c r="F56" s="36">
        <v>3</v>
      </c>
    </row>
    <row r="57" spans="1:6" ht="115.5" x14ac:dyDescent="0.25">
      <c r="A57" s="17" t="s">
        <v>456</v>
      </c>
      <c r="B57" s="14" t="s">
        <v>457</v>
      </c>
      <c r="C57" s="36">
        <f>C58</f>
        <v>178.4</v>
      </c>
      <c r="D57" s="15">
        <f>D58</f>
        <v>245.8</v>
      </c>
      <c r="E57" s="36">
        <f>E58</f>
        <v>245.8</v>
      </c>
      <c r="F57" s="36">
        <f>F58</f>
        <v>244.2</v>
      </c>
    </row>
    <row r="58" spans="1:6" ht="144" customHeight="1" x14ac:dyDescent="0.25">
      <c r="A58" s="17" t="s">
        <v>458</v>
      </c>
      <c r="B58" s="14" t="s">
        <v>459</v>
      </c>
      <c r="C58" s="36">
        <v>178.4</v>
      </c>
      <c r="D58" s="15">
        <v>245.8</v>
      </c>
      <c r="E58" s="36">
        <v>245.8</v>
      </c>
      <c r="F58" s="36">
        <v>244.2</v>
      </c>
    </row>
    <row r="59" spans="1:6" ht="82.5" x14ac:dyDescent="0.25">
      <c r="A59" s="17" t="s">
        <v>460</v>
      </c>
      <c r="B59" s="14" t="s">
        <v>461</v>
      </c>
      <c r="C59" s="36">
        <f>C60+C67+C70</f>
        <v>33129.870000000003</v>
      </c>
      <c r="D59" s="36">
        <f t="shared" ref="D59:F59" si="6">D60+D67+D70</f>
        <v>30112.5</v>
      </c>
      <c r="E59" s="36">
        <f t="shared" si="6"/>
        <v>30112.5</v>
      </c>
      <c r="F59" s="36">
        <f t="shared" si="6"/>
        <v>30672.207999999999</v>
      </c>
    </row>
    <row r="60" spans="1:6" ht="143.25" customHeight="1" x14ac:dyDescent="0.25">
      <c r="A60" s="17" t="s">
        <v>462</v>
      </c>
      <c r="B60" s="14" t="s">
        <v>463</v>
      </c>
      <c r="C60" s="36">
        <f>C61+C66</f>
        <v>32987.370000000003</v>
      </c>
      <c r="D60" s="15">
        <f>D61+D66</f>
        <v>29905.9</v>
      </c>
      <c r="E60" s="36">
        <f>E61+E66</f>
        <v>29905.9</v>
      </c>
      <c r="F60" s="36">
        <f>F61+F66</f>
        <v>30460.222000000002</v>
      </c>
    </row>
    <row r="61" spans="1:6" ht="111.75" customHeight="1" x14ac:dyDescent="0.25">
      <c r="A61" s="17" t="s">
        <v>464</v>
      </c>
      <c r="B61" s="14" t="s">
        <v>465</v>
      </c>
      <c r="C61" s="33">
        <f>C62+C63+C64</f>
        <v>20819.870000000003</v>
      </c>
      <c r="D61" s="15">
        <f>D62+D63+D64</f>
        <v>20950</v>
      </c>
      <c r="E61" s="36">
        <f>E62+E63+E64</f>
        <v>20950</v>
      </c>
      <c r="F61" s="36">
        <f>F62+F63+F64</f>
        <v>21339.792000000001</v>
      </c>
    </row>
    <row r="62" spans="1:6" ht="143.25" customHeight="1" x14ac:dyDescent="0.25">
      <c r="A62" s="17" t="s">
        <v>466</v>
      </c>
      <c r="B62" s="14" t="s">
        <v>467</v>
      </c>
      <c r="C62" s="36">
        <v>8500</v>
      </c>
      <c r="D62" s="15">
        <v>8555.9590000000007</v>
      </c>
      <c r="E62" s="36">
        <v>8555.9590000000007</v>
      </c>
      <c r="F62" s="36">
        <v>8555.9590000000007</v>
      </c>
    </row>
    <row r="63" spans="1:6" ht="165" x14ac:dyDescent="0.25">
      <c r="A63" s="17" t="s">
        <v>132</v>
      </c>
      <c r="B63" s="14" t="s">
        <v>468</v>
      </c>
      <c r="C63" s="36">
        <v>1687</v>
      </c>
      <c r="D63" s="15">
        <v>1949.0429999999999</v>
      </c>
      <c r="E63" s="36">
        <v>1949.0429999999999</v>
      </c>
      <c r="F63" s="36">
        <v>2067.3310000000001</v>
      </c>
    </row>
    <row r="64" spans="1:6" ht="165" x14ac:dyDescent="0.25">
      <c r="A64" s="17" t="s">
        <v>133</v>
      </c>
      <c r="B64" s="14" t="s">
        <v>469</v>
      </c>
      <c r="C64" s="36">
        <v>10632.87</v>
      </c>
      <c r="D64" s="15">
        <v>10444.998</v>
      </c>
      <c r="E64" s="36">
        <v>10444.998</v>
      </c>
      <c r="F64" s="36">
        <v>10716.502</v>
      </c>
    </row>
    <row r="65" spans="1:6" ht="165" x14ac:dyDescent="0.25">
      <c r="A65" s="17" t="s">
        <v>470</v>
      </c>
      <c r="B65" s="14" t="s">
        <v>471</v>
      </c>
      <c r="C65" s="36">
        <f>C66</f>
        <v>12167.5</v>
      </c>
      <c r="D65" s="15">
        <f>D66</f>
        <v>8955.9</v>
      </c>
      <c r="E65" s="36">
        <f>E66</f>
        <v>8955.9</v>
      </c>
      <c r="F65" s="36">
        <f>F66</f>
        <v>9120.43</v>
      </c>
    </row>
    <row r="66" spans="1:6" ht="132" x14ac:dyDescent="0.25">
      <c r="A66" s="17" t="s">
        <v>472</v>
      </c>
      <c r="B66" s="14" t="s">
        <v>473</v>
      </c>
      <c r="C66" s="36">
        <v>12167.5</v>
      </c>
      <c r="D66" s="15">
        <v>8955.9</v>
      </c>
      <c r="E66" s="36">
        <v>8955.9</v>
      </c>
      <c r="F66" s="36">
        <v>9120.43</v>
      </c>
    </row>
    <row r="67" spans="1:6" ht="49.5" x14ac:dyDescent="0.25">
      <c r="A67" s="17" t="s">
        <v>474</v>
      </c>
      <c r="B67" s="14" t="s">
        <v>475</v>
      </c>
      <c r="C67" s="36">
        <f t="shared" ref="C67:F68" si="7">C68</f>
        <v>48.5</v>
      </c>
      <c r="D67" s="15">
        <f t="shared" si="7"/>
        <v>42.6</v>
      </c>
      <c r="E67" s="36">
        <f t="shared" si="7"/>
        <v>42.6</v>
      </c>
      <c r="F67" s="36">
        <f t="shared" si="7"/>
        <v>43.6</v>
      </c>
    </row>
    <row r="68" spans="1:6" ht="99" x14ac:dyDescent="0.25">
      <c r="A68" s="17" t="s">
        <v>476</v>
      </c>
      <c r="B68" s="14" t="s">
        <v>477</v>
      </c>
      <c r="C68" s="36">
        <f t="shared" si="7"/>
        <v>48.5</v>
      </c>
      <c r="D68" s="15">
        <f t="shared" si="7"/>
        <v>42.6</v>
      </c>
      <c r="E68" s="36">
        <f t="shared" si="7"/>
        <v>42.6</v>
      </c>
      <c r="F68" s="36">
        <f t="shared" si="7"/>
        <v>43.6</v>
      </c>
    </row>
    <row r="69" spans="1:6" ht="99" x14ac:dyDescent="0.25">
      <c r="A69" s="17" t="s">
        <v>478</v>
      </c>
      <c r="B69" s="14" t="s">
        <v>479</v>
      </c>
      <c r="C69" s="36">
        <v>48.5</v>
      </c>
      <c r="D69" s="15">
        <v>42.6</v>
      </c>
      <c r="E69" s="36">
        <v>42.6</v>
      </c>
      <c r="F69" s="36">
        <v>43.6</v>
      </c>
    </row>
    <row r="70" spans="1:6" ht="148.5" x14ac:dyDescent="0.25">
      <c r="A70" s="17" t="s">
        <v>480</v>
      </c>
      <c r="B70" s="14" t="s">
        <v>481</v>
      </c>
      <c r="C70" s="36">
        <f t="shared" ref="C70:F71" si="8">C71</f>
        <v>94</v>
      </c>
      <c r="D70" s="15">
        <f t="shared" si="8"/>
        <v>164</v>
      </c>
      <c r="E70" s="36">
        <f t="shared" si="8"/>
        <v>164</v>
      </c>
      <c r="F70" s="36">
        <f t="shared" si="8"/>
        <v>168.386</v>
      </c>
    </row>
    <row r="71" spans="1:6" ht="165" x14ac:dyDescent="0.25">
      <c r="A71" s="17" t="s">
        <v>482</v>
      </c>
      <c r="B71" s="14" t="s">
        <v>483</v>
      </c>
      <c r="C71" s="36">
        <f t="shared" si="8"/>
        <v>94</v>
      </c>
      <c r="D71" s="15">
        <f t="shared" si="8"/>
        <v>164</v>
      </c>
      <c r="E71" s="36">
        <f t="shared" si="8"/>
        <v>164</v>
      </c>
      <c r="F71" s="36">
        <f t="shared" si="8"/>
        <v>168.386</v>
      </c>
    </row>
    <row r="72" spans="1:6" ht="126" customHeight="1" x14ac:dyDescent="0.25">
      <c r="A72" s="17" t="s">
        <v>484</v>
      </c>
      <c r="B72" s="14" t="s">
        <v>485</v>
      </c>
      <c r="C72" s="36">
        <v>94</v>
      </c>
      <c r="D72" s="15">
        <v>164</v>
      </c>
      <c r="E72" s="36">
        <v>164</v>
      </c>
      <c r="F72" s="36">
        <v>168.386</v>
      </c>
    </row>
    <row r="73" spans="1:6" ht="33" x14ac:dyDescent="0.25">
      <c r="A73" s="17" t="s">
        <v>486</v>
      </c>
      <c r="B73" s="14" t="s">
        <v>487</v>
      </c>
      <c r="C73" s="36">
        <f t="shared" ref="C73:F74" si="9">C74</f>
        <v>1706</v>
      </c>
      <c r="D73" s="15">
        <f t="shared" si="9"/>
        <v>6604.7129999999997</v>
      </c>
      <c r="E73" s="36">
        <f t="shared" si="9"/>
        <v>6604.7129999999997</v>
      </c>
      <c r="F73" s="36">
        <f t="shared" si="9"/>
        <v>6630.125</v>
      </c>
    </row>
    <row r="74" spans="1:6" ht="33" x14ac:dyDescent="0.25">
      <c r="A74" s="17" t="s">
        <v>488</v>
      </c>
      <c r="B74" s="14" t="s">
        <v>489</v>
      </c>
      <c r="C74" s="36">
        <f t="shared" si="9"/>
        <v>1706</v>
      </c>
      <c r="D74" s="15">
        <f t="shared" si="9"/>
        <v>6604.7129999999997</v>
      </c>
      <c r="E74" s="36">
        <f t="shared" si="9"/>
        <v>6604.7129999999997</v>
      </c>
      <c r="F74" s="36">
        <f t="shared" si="9"/>
        <v>6630.125</v>
      </c>
    </row>
    <row r="75" spans="1:6" ht="49.5" x14ac:dyDescent="0.25">
      <c r="A75" s="17" t="s">
        <v>490</v>
      </c>
      <c r="B75" s="14" t="s">
        <v>491</v>
      </c>
      <c r="C75" s="36">
        <v>1706</v>
      </c>
      <c r="D75" s="15">
        <v>6604.7129999999997</v>
      </c>
      <c r="E75" s="36">
        <v>6604.7129999999997</v>
      </c>
      <c r="F75" s="36">
        <v>6630.125</v>
      </c>
    </row>
    <row r="76" spans="1:6" ht="48.75" customHeight="1" x14ac:dyDescent="0.25">
      <c r="A76" s="17" t="s">
        <v>492</v>
      </c>
      <c r="B76" s="14" t="s">
        <v>493</v>
      </c>
      <c r="C76" s="36">
        <f>C77+C80</f>
        <v>682</v>
      </c>
      <c r="D76" s="15">
        <f>D77+D80</f>
        <v>1160.3319999999999</v>
      </c>
      <c r="E76" s="36">
        <f>E77+E80</f>
        <v>1160.3319999999999</v>
      </c>
      <c r="F76" s="36">
        <f>F77+F80</f>
        <v>1181.3489999999999</v>
      </c>
    </row>
    <row r="77" spans="1:6" ht="33" x14ac:dyDescent="0.25">
      <c r="A77" s="17" t="s">
        <v>494</v>
      </c>
      <c r="B77" s="14" t="s">
        <v>495</v>
      </c>
      <c r="C77" s="36">
        <f t="shared" ref="C77:F78" si="10">C78</f>
        <v>682</v>
      </c>
      <c r="D77" s="15">
        <f t="shared" si="10"/>
        <v>885.31100000000004</v>
      </c>
      <c r="E77" s="36">
        <f t="shared" si="10"/>
        <v>885.31100000000004</v>
      </c>
      <c r="F77" s="36">
        <f t="shared" si="10"/>
        <v>894.93399999999997</v>
      </c>
    </row>
    <row r="78" spans="1:6" ht="33" x14ac:dyDescent="0.25">
      <c r="A78" s="17" t="s">
        <v>496</v>
      </c>
      <c r="B78" s="14" t="s">
        <v>497</v>
      </c>
      <c r="C78" s="36">
        <f t="shared" si="10"/>
        <v>682</v>
      </c>
      <c r="D78" s="15">
        <f t="shared" si="10"/>
        <v>885.31100000000004</v>
      </c>
      <c r="E78" s="36">
        <f t="shared" si="10"/>
        <v>885.31100000000004</v>
      </c>
      <c r="F78" s="36">
        <f t="shared" si="10"/>
        <v>894.93399999999997</v>
      </c>
    </row>
    <row r="79" spans="1:6" ht="66" x14ac:dyDescent="0.25">
      <c r="A79" s="17" t="s">
        <v>498</v>
      </c>
      <c r="B79" s="14" t="s">
        <v>499</v>
      </c>
      <c r="C79" s="36">
        <v>682</v>
      </c>
      <c r="D79" s="15">
        <v>885.31100000000004</v>
      </c>
      <c r="E79" s="36">
        <v>885.31100000000004</v>
      </c>
      <c r="F79" s="36">
        <v>894.93399999999997</v>
      </c>
    </row>
    <row r="80" spans="1:6" ht="33" x14ac:dyDescent="0.25">
      <c r="A80" s="17" t="s">
        <v>500</v>
      </c>
      <c r="B80" s="14" t="s">
        <v>501</v>
      </c>
      <c r="C80" s="36">
        <f>C81+C83</f>
        <v>0</v>
      </c>
      <c r="D80" s="15">
        <f>D81+D83</f>
        <v>275.02099999999996</v>
      </c>
      <c r="E80" s="36">
        <f>E81+E83</f>
        <v>275.02099999999996</v>
      </c>
      <c r="F80" s="36">
        <f>F81+F83</f>
        <v>286.41500000000002</v>
      </c>
    </row>
    <row r="81" spans="1:6" ht="49.5" x14ac:dyDescent="0.25">
      <c r="A81" s="17" t="s">
        <v>502</v>
      </c>
      <c r="B81" s="14" t="s">
        <v>503</v>
      </c>
      <c r="C81" s="36">
        <f>C82</f>
        <v>0</v>
      </c>
      <c r="D81" s="15">
        <f>D82</f>
        <v>68</v>
      </c>
      <c r="E81" s="36">
        <f>E82</f>
        <v>68</v>
      </c>
      <c r="F81" s="36">
        <f>F82</f>
        <v>51.395000000000003</v>
      </c>
    </row>
    <row r="82" spans="1:6" ht="66" x14ac:dyDescent="0.25">
      <c r="A82" s="17" t="s">
        <v>504</v>
      </c>
      <c r="B82" s="14" t="s">
        <v>505</v>
      </c>
      <c r="C82" s="36">
        <v>0</v>
      </c>
      <c r="D82" s="15">
        <v>68</v>
      </c>
      <c r="E82" s="36">
        <v>68</v>
      </c>
      <c r="F82" s="36">
        <v>51.395000000000003</v>
      </c>
    </row>
    <row r="83" spans="1:6" s="3" customFormat="1" ht="33" x14ac:dyDescent="0.25">
      <c r="A83" s="17" t="s">
        <v>128</v>
      </c>
      <c r="B83" s="14" t="s">
        <v>506</v>
      </c>
      <c r="C83" s="36">
        <f>C84</f>
        <v>0</v>
      </c>
      <c r="D83" s="15">
        <f>D84</f>
        <v>207.02099999999999</v>
      </c>
      <c r="E83" s="36">
        <f>E84</f>
        <v>207.02099999999999</v>
      </c>
      <c r="F83" s="36">
        <f>F84</f>
        <v>235.02</v>
      </c>
    </row>
    <row r="84" spans="1:6" s="3" customFormat="1" ht="49.5" x14ac:dyDescent="0.25">
      <c r="A84" s="17" t="s">
        <v>129</v>
      </c>
      <c r="B84" s="14" t="s">
        <v>507</v>
      </c>
      <c r="C84" s="36">
        <v>0</v>
      </c>
      <c r="D84" s="15">
        <v>207.02099999999999</v>
      </c>
      <c r="E84" s="36">
        <v>207.02099999999999</v>
      </c>
      <c r="F84" s="36">
        <v>235.02</v>
      </c>
    </row>
    <row r="85" spans="1:6" ht="49.5" x14ac:dyDescent="0.25">
      <c r="A85" s="17" t="s">
        <v>644</v>
      </c>
      <c r="B85" s="14" t="s">
        <v>645</v>
      </c>
      <c r="C85" s="36">
        <f>C89+C86</f>
        <v>0</v>
      </c>
      <c r="D85" s="36">
        <f t="shared" ref="D85:F85" si="11">D89+D86</f>
        <v>280.14800000000002</v>
      </c>
      <c r="E85" s="36">
        <f t="shared" si="11"/>
        <v>280.14800000000002</v>
      </c>
      <c r="F85" s="36">
        <f t="shared" si="11"/>
        <v>-134.839</v>
      </c>
    </row>
    <row r="86" spans="1:6" ht="148.5" x14ac:dyDescent="0.25">
      <c r="A86" s="17" t="s">
        <v>803</v>
      </c>
      <c r="B86" s="14" t="s">
        <v>809</v>
      </c>
      <c r="C86" s="36">
        <f>C87</f>
        <v>0</v>
      </c>
      <c r="D86" s="36">
        <f t="shared" ref="D86:F87" si="12">D87</f>
        <v>0</v>
      </c>
      <c r="E86" s="36">
        <f t="shared" si="12"/>
        <v>0</v>
      </c>
      <c r="F86" s="36">
        <f t="shared" si="12"/>
        <v>-415</v>
      </c>
    </row>
    <row r="87" spans="1:6" ht="181.5" x14ac:dyDescent="0.25">
      <c r="A87" s="17" t="s">
        <v>805</v>
      </c>
      <c r="B87" s="14" t="s">
        <v>810</v>
      </c>
      <c r="C87" s="36">
        <f>C88</f>
        <v>0</v>
      </c>
      <c r="D87" s="36">
        <f t="shared" si="12"/>
        <v>0</v>
      </c>
      <c r="E87" s="36">
        <f t="shared" si="12"/>
        <v>0</v>
      </c>
      <c r="F87" s="36">
        <f t="shared" si="12"/>
        <v>-415</v>
      </c>
    </row>
    <row r="88" spans="1:6" ht="181.5" x14ac:dyDescent="0.25">
      <c r="A88" s="17" t="s">
        <v>807</v>
      </c>
      <c r="B88" s="14" t="s">
        <v>811</v>
      </c>
      <c r="C88" s="36">
        <v>0</v>
      </c>
      <c r="D88" s="15">
        <v>0</v>
      </c>
      <c r="E88" s="36">
        <v>0</v>
      </c>
      <c r="F88" s="36">
        <v>-415</v>
      </c>
    </row>
    <row r="89" spans="1:6" ht="66" x14ac:dyDescent="0.25">
      <c r="A89" s="17" t="s">
        <v>647</v>
      </c>
      <c r="B89" s="14" t="s">
        <v>646</v>
      </c>
      <c r="C89" s="36">
        <f t="shared" ref="C89:F90" si="13">C90</f>
        <v>0</v>
      </c>
      <c r="D89" s="15">
        <f t="shared" si="13"/>
        <v>280.14800000000002</v>
      </c>
      <c r="E89" s="36">
        <f t="shared" si="13"/>
        <v>280.14800000000002</v>
      </c>
      <c r="F89" s="36">
        <f t="shared" si="13"/>
        <v>280.161</v>
      </c>
    </row>
    <row r="90" spans="1:6" ht="66" x14ac:dyDescent="0.25">
      <c r="A90" s="17" t="s">
        <v>648</v>
      </c>
      <c r="B90" s="14" t="s">
        <v>649</v>
      </c>
      <c r="C90" s="36">
        <f t="shared" si="13"/>
        <v>0</v>
      </c>
      <c r="D90" s="15">
        <f t="shared" si="13"/>
        <v>280.14800000000002</v>
      </c>
      <c r="E90" s="36">
        <f t="shared" si="13"/>
        <v>280.14800000000002</v>
      </c>
      <c r="F90" s="36">
        <f t="shared" si="13"/>
        <v>280.161</v>
      </c>
    </row>
    <row r="91" spans="1:6" ht="99" x14ac:dyDescent="0.25">
      <c r="A91" s="17" t="s">
        <v>650</v>
      </c>
      <c r="B91" s="14" t="s">
        <v>651</v>
      </c>
      <c r="C91" s="36">
        <v>0</v>
      </c>
      <c r="D91" s="15">
        <v>280.14800000000002</v>
      </c>
      <c r="E91" s="36">
        <v>280.14800000000002</v>
      </c>
      <c r="F91" s="36">
        <v>280.161</v>
      </c>
    </row>
    <row r="92" spans="1:6" ht="33" x14ac:dyDescent="0.25">
      <c r="A92" s="17" t="s">
        <v>508</v>
      </c>
      <c r="B92" s="14" t="s">
        <v>509</v>
      </c>
      <c r="C92" s="36">
        <f>C93+C96+C101+C103+C108+C109+C111+C113+C115+C117+C118+C119+C121+C99+C97</f>
        <v>19274.633999999998</v>
      </c>
      <c r="D92" s="15">
        <f>D93+D96+D101+D103+D108+D109+D111+D113+D115+D117+D118+D119+D121+D99+D97</f>
        <v>19567.539999999997</v>
      </c>
      <c r="E92" s="36">
        <f>E93+E96+E101+E103+E108+E109+E111+E113+E115+E117+E118+E119+E121+E99+E97</f>
        <v>19567.539999999997</v>
      </c>
      <c r="F92" s="36">
        <f>F93+F96+F101+F103+F108+F109+F111+F113+F115+F117+F118+F119+F121+F99+F97</f>
        <v>19913.101999999999</v>
      </c>
    </row>
    <row r="93" spans="1:6" ht="49.5" x14ac:dyDescent="0.25">
      <c r="A93" s="17" t="s">
        <v>510</v>
      </c>
      <c r="B93" s="14" t="s">
        <v>511</v>
      </c>
      <c r="C93" s="36">
        <f>C94+C95</f>
        <v>70</v>
      </c>
      <c r="D93" s="36">
        <f t="shared" ref="D93:F93" si="14">D94+D95</f>
        <v>91.34</v>
      </c>
      <c r="E93" s="36">
        <f t="shared" si="14"/>
        <v>91.34</v>
      </c>
      <c r="F93" s="36">
        <f t="shared" si="14"/>
        <v>92.790999999999997</v>
      </c>
    </row>
    <row r="94" spans="1:6" ht="132" x14ac:dyDescent="0.25">
      <c r="A94" s="17" t="s">
        <v>512</v>
      </c>
      <c r="B94" s="14" t="s">
        <v>513</v>
      </c>
      <c r="C94" s="36">
        <v>70</v>
      </c>
      <c r="D94" s="15">
        <v>91.34</v>
      </c>
      <c r="E94" s="36">
        <v>91.34</v>
      </c>
      <c r="F94" s="36">
        <v>87.016999999999996</v>
      </c>
    </row>
    <row r="95" spans="1:6" ht="99" x14ac:dyDescent="0.25">
      <c r="A95" s="17" t="s">
        <v>823</v>
      </c>
      <c r="B95" s="14" t="s">
        <v>824</v>
      </c>
      <c r="C95" s="36">
        <v>0</v>
      </c>
      <c r="D95" s="15">
        <v>0</v>
      </c>
      <c r="E95" s="36">
        <v>0</v>
      </c>
      <c r="F95" s="36">
        <v>5.774</v>
      </c>
    </row>
    <row r="96" spans="1:6" ht="95.25" customHeight="1" x14ac:dyDescent="0.25">
      <c r="A96" s="17" t="s">
        <v>514</v>
      </c>
      <c r="B96" s="14" t="s">
        <v>515</v>
      </c>
      <c r="C96" s="36">
        <v>140</v>
      </c>
      <c r="D96" s="15">
        <v>46</v>
      </c>
      <c r="E96" s="36">
        <v>46</v>
      </c>
      <c r="F96" s="36">
        <v>46</v>
      </c>
    </row>
    <row r="97" spans="1:6" ht="95.25" customHeight="1" x14ac:dyDescent="0.25">
      <c r="A97" s="17" t="s">
        <v>739</v>
      </c>
      <c r="B97" s="14" t="s">
        <v>741</v>
      </c>
      <c r="C97" s="36">
        <f>C98</f>
        <v>0</v>
      </c>
      <c r="D97" s="15">
        <f>D98</f>
        <v>20</v>
      </c>
      <c r="E97" s="36">
        <f>E98</f>
        <v>20</v>
      </c>
      <c r="F97" s="36">
        <f>F98</f>
        <v>20</v>
      </c>
    </row>
    <row r="98" spans="1:6" ht="95.25" customHeight="1" x14ac:dyDescent="0.25">
      <c r="A98" s="17" t="s">
        <v>740</v>
      </c>
      <c r="B98" s="14" t="s">
        <v>742</v>
      </c>
      <c r="C98" s="36">
        <v>0</v>
      </c>
      <c r="D98" s="15">
        <v>20</v>
      </c>
      <c r="E98" s="36">
        <v>20</v>
      </c>
      <c r="F98" s="36">
        <v>20</v>
      </c>
    </row>
    <row r="99" spans="1:6" ht="49.5" x14ac:dyDescent="0.25">
      <c r="A99" s="17" t="s">
        <v>722</v>
      </c>
      <c r="B99" s="14" t="s">
        <v>721</v>
      </c>
      <c r="C99" s="36">
        <f>C100</f>
        <v>0</v>
      </c>
      <c r="D99" s="15">
        <f>D100</f>
        <v>30</v>
      </c>
      <c r="E99" s="36">
        <f>E100</f>
        <v>30</v>
      </c>
      <c r="F99" s="36">
        <f>F100</f>
        <v>30</v>
      </c>
    </row>
    <row r="100" spans="1:6" ht="66" x14ac:dyDescent="0.25">
      <c r="A100" s="17" t="s">
        <v>720</v>
      </c>
      <c r="B100" s="14" t="s">
        <v>719</v>
      </c>
      <c r="C100" s="36">
        <v>0</v>
      </c>
      <c r="D100" s="15">
        <v>30</v>
      </c>
      <c r="E100" s="36">
        <v>30</v>
      </c>
      <c r="F100" s="36">
        <v>30</v>
      </c>
    </row>
    <row r="101" spans="1:6" ht="63.75" customHeight="1" x14ac:dyDescent="0.25">
      <c r="A101" s="17" t="s">
        <v>516</v>
      </c>
      <c r="B101" s="14" t="s">
        <v>517</v>
      </c>
      <c r="C101" s="36">
        <f>C102</f>
        <v>40</v>
      </c>
      <c r="D101" s="15">
        <f>D102</f>
        <v>840.11199999999997</v>
      </c>
      <c r="E101" s="36">
        <f>E102</f>
        <v>840.11199999999997</v>
      </c>
      <c r="F101" s="36">
        <f>F102</f>
        <v>840.11199999999997</v>
      </c>
    </row>
    <row r="102" spans="1:6" ht="99" x14ac:dyDescent="0.25">
      <c r="A102" s="17" t="s">
        <v>518</v>
      </c>
      <c r="B102" s="14" t="s">
        <v>519</v>
      </c>
      <c r="C102" s="36">
        <v>40</v>
      </c>
      <c r="D102" s="15">
        <v>840.11199999999997</v>
      </c>
      <c r="E102" s="36">
        <v>840.11199999999997</v>
      </c>
      <c r="F102" s="36">
        <v>840.11199999999997</v>
      </c>
    </row>
    <row r="103" spans="1:6" ht="214.5" x14ac:dyDescent="0.25">
      <c r="A103" s="17" t="s">
        <v>520</v>
      </c>
      <c r="B103" s="14" t="s">
        <v>521</v>
      </c>
      <c r="C103" s="36">
        <f>C104+C105+C106+C107</f>
        <v>557</v>
      </c>
      <c r="D103" s="36">
        <f t="shared" ref="D103:F103" si="15">D104+D105+D106+D107</f>
        <v>951.69299999999998</v>
      </c>
      <c r="E103" s="36">
        <f t="shared" si="15"/>
        <v>951.69299999999998</v>
      </c>
      <c r="F103" s="36">
        <f t="shared" si="15"/>
        <v>959.05200000000002</v>
      </c>
    </row>
    <row r="104" spans="1:6" ht="66" x14ac:dyDescent="0.25">
      <c r="A104" s="17" t="s">
        <v>522</v>
      </c>
      <c r="B104" s="14" t="s">
        <v>523</v>
      </c>
      <c r="C104" s="36">
        <v>5</v>
      </c>
      <c r="D104" s="15">
        <v>27</v>
      </c>
      <c r="E104" s="36">
        <v>27</v>
      </c>
      <c r="F104" s="36">
        <v>27</v>
      </c>
    </row>
    <row r="105" spans="1:6" ht="66" x14ac:dyDescent="0.25">
      <c r="A105" s="17" t="s">
        <v>615</v>
      </c>
      <c r="B105" s="14" t="s">
        <v>524</v>
      </c>
      <c r="C105" s="36">
        <v>480</v>
      </c>
      <c r="D105" s="15">
        <v>919.69299999999998</v>
      </c>
      <c r="E105" s="36">
        <v>919.69299999999998</v>
      </c>
      <c r="F105" s="36">
        <v>927.05200000000002</v>
      </c>
    </row>
    <row r="106" spans="1:6" ht="49.5" x14ac:dyDescent="0.25">
      <c r="A106" s="17" t="s">
        <v>525</v>
      </c>
      <c r="B106" s="14" t="s">
        <v>526</v>
      </c>
      <c r="C106" s="36">
        <v>50</v>
      </c>
      <c r="D106" s="15">
        <v>5</v>
      </c>
      <c r="E106" s="36">
        <v>5</v>
      </c>
      <c r="F106" s="36">
        <v>5</v>
      </c>
    </row>
    <row r="107" spans="1:6" ht="49.5" x14ac:dyDescent="0.25">
      <c r="A107" s="17" t="s">
        <v>527</v>
      </c>
      <c r="B107" s="14" t="s">
        <v>528</v>
      </c>
      <c r="C107" s="36">
        <v>22</v>
      </c>
      <c r="D107" s="15">
        <v>0</v>
      </c>
      <c r="E107" s="36">
        <v>0</v>
      </c>
      <c r="F107" s="36">
        <v>0</v>
      </c>
    </row>
    <row r="108" spans="1:6" ht="99" x14ac:dyDescent="0.25">
      <c r="A108" s="17" t="s">
        <v>616</v>
      </c>
      <c r="B108" s="14" t="s">
        <v>529</v>
      </c>
      <c r="C108" s="36">
        <v>933</v>
      </c>
      <c r="D108" s="15">
        <v>387.38499999999999</v>
      </c>
      <c r="E108" s="36">
        <v>387.38499999999999</v>
      </c>
      <c r="F108" s="36">
        <v>387.38499999999999</v>
      </c>
    </row>
    <row r="109" spans="1:6" ht="49.5" x14ac:dyDescent="0.25">
      <c r="A109" s="17" t="s">
        <v>530</v>
      </c>
      <c r="B109" s="14" t="s">
        <v>531</v>
      </c>
      <c r="C109" s="36">
        <f>C110</f>
        <v>40</v>
      </c>
      <c r="D109" s="15">
        <f>D110</f>
        <v>488.76299999999998</v>
      </c>
      <c r="E109" s="36">
        <f>E110</f>
        <v>488.76299999999998</v>
      </c>
      <c r="F109" s="36">
        <f>F110</f>
        <v>488.75900000000001</v>
      </c>
    </row>
    <row r="110" spans="1:6" ht="49.5" x14ac:dyDescent="0.25">
      <c r="A110" s="17" t="s">
        <v>532</v>
      </c>
      <c r="B110" s="14" t="s">
        <v>533</v>
      </c>
      <c r="C110" s="36">
        <v>40</v>
      </c>
      <c r="D110" s="15">
        <v>488.76299999999998</v>
      </c>
      <c r="E110" s="36">
        <v>488.76299999999998</v>
      </c>
      <c r="F110" s="36">
        <v>488.75900000000001</v>
      </c>
    </row>
    <row r="111" spans="1:6" ht="115.5" x14ac:dyDescent="0.25">
      <c r="A111" s="17" t="s">
        <v>118</v>
      </c>
      <c r="B111" s="14" t="s">
        <v>534</v>
      </c>
      <c r="C111" s="36">
        <f>C112</f>
        <v>0</v>
      </c>
      <c r="D111" s="15">
        <f>D112</f>
        <v>12.653</v>
      </c>
      <c r="E111" s="36">
        <f>E112</f>
        <v>12.653</v>
      </c>
      <c r="F111" s="36">
        <f>F112</f>
        <v>12.653</v>
      </c>
    </row>
    <row r="112" spans="1:6" ht="132" x14ac:dyDescent="0.25">
      <c r="A112" s="17" t="s">
        <v>119</v>
      </c>
      <c r="B112" s="14" t="s">
        <v>535</v>
      </c>
      <c r="C112" s="36">
        <v>0</v>
      </c>
      <c r="D112" s="15">
        <v>12.653</v>
      </c>
      <c r="E112" s="36">
        <v>12.653</v>
      </c>
      <c r="F112" s="36">
        <v>12.653</v>
      </c>
    </row>
    <row r="113" spans="1:6" ht="33" customHeight="1" x14ac:dyDescent="0.25">
      <c r="A113" s="17" t="s">
        <v>536</v>
      </c>
      <c r="B113" s="14" t="s">
        <v>537</v>
      </c>
      <c r="C113" s="36">
        <f>C114</f>
        <v>15</v>
      </c>
      <c r="D113" s="15">
        <f>D114</f>
        <v>7.0750000000000002</v>
      </c>
      <c r="E113" s="36">
        <f>E114</f>
        <v>7.0750000000000002</v>
      </c>
      <c r="F113" s="36">
        <f>F114</f>
        <v>7.0750000000000002</v>
      </c>
    </row>
    <row r="114" spans="1:6" ht="66" x14ac:dyDescent="0.25">
      <c r="A114" s="17" t="s">
        <v>538</v>
      </c>
      <c r="B114" s="14" t="s">
        <v>539</v>
      </c>
      <c r="C114" s="36">
        <v>15</v>
      </c>
      <c r="D114" s="15">
        <v>7.0750000000000002</v>
      </c>
      <c r="E114" s="36">
        <v>7.0750000000000002</v>
      </c>
      <c r="F114" s="36">
        <v>7.0750000000000002</v>
      </c>
    </row>
    <row r="115" spans="1:6" ht="115.5" x14ac:dyDescent="0.25">
      <c r="A115" s="17" t="s">
        <v>540</v>
      </c>
      <c r="B115" s="14" t="s">
        <v>541</v>
      </c>
      <c r="C115" s="36">
        <f>C116</f>
        <v>11250</v>
      </c>
      <c r="D115" s="15">
        <f>D116</f>
        <v>10269.299999999999</v>
      </c>
      <c r="E115" s="36">
        <f>E116</f>
        <v>10269.299999999999</v>
      </c>
      <c r="F115" s="36">
        <f>F116</f>
        <v>10269.341</v>
      </c>
    </row>
    <row r="116" spans="1:6" ht="125.25" customHeight="1" x14ac:dyDescent="0.25">
      <c r="A116" s="17" t="s">
        <v>542</v>
      </c>
      <c r="B116" s="14" t="s">
        <v>543</v>
      </c>
      <c r="C116" s="36">
        <v>11250</v>
      </c>
      <c r="D116" s="15">
        <v>10269.299999999999</v>
      </c>
      <c r="E116" s="36">
        <v>10269.299999999999</v>
      </c>
      <c r="F116" s="36">
        <v>10269.341</v>
      </c>
    </row>
    <row r="117" spans="1:6" ht="132" x14ac:dyDescent="0.25">
      <c r="A117" s="17" t="s">
        <v>544</v>
      </c>
      <c r="B117" s="14" t="s">
        <v>545</v>
      </c>
      <c r="C117" s="36">
        <v>1059.76</v>
      </c>
      <c r="D117" s="15">
        <v>842.03200000000004</v>
      </c>
      <c r="E117" s="36">
        <v>842.03200000000004</v>
      </c>
      <c r="F117" s="36">
        <v>917.29899999999998</v>
      </c>
    </row>
    <row r="118" spans="1:6" ht="66" x14ac:dyDescent="0.25">
      <c r="A118" s="17" t="s">
        <v>546</v>
      </c>
      <c r="B118" s="14" t="s">
        <v>547</v>
      </c>
      <c r="C118" s="36">
        <v>0</v>
      </c>
      <c r="D118" s="15"/>
      <c r="E118" s="36"/>
      <c r="F118" s="36"/>
    </row>
    <row r="119" spans="1:6" ht="82.5" x14ac:dyDescent="0.25">
      <c r="A119" s="17" t="s">
        <v>548</v>
      </c>
      <c r="B119" s="14" t="s">
        <v>549</v>
      </c>
      <c r="C119" s="36">
        <f>C120</f>
        <v>131</v>
      </c>
      <c r="D119" s="15">
        <f>D120</f>
        <v>71.186999999999998</v>
      </c>
      <c r="E119" s="36">
        <f>E120</f>
        <v>71.186999999999998</v>
      </c>
      <c r="F119" s="36">
        <f>F120</f>
        <v>71.186999999999998</v>
      </c>
    </row>
    <row r="120" spans="1:6" ht="99" x14ac:dyDescent="0.25">
      <c r="A120" s="17" t="s">
        <v>550</v>
      </c>
      <c r="B120" s="14" t="s">
        <v>551</v>
      </c>
      <c r="C120" s="36">
        <v>131</v>
      </c>
      <c r="D120" s="15">
        <v>71.186999999999998</v>
      </c>
      <c r="E120" s="36">
        <v>71.186999999999998</v>
      </c>
      <c r="F120" s="36">
        <v>71.186999999999998</v>
      </c>
    </row>
    <row r="121" spans="1:6" ht="49.5" x14ac:dyDescent="0.25">
      <c r="A121" s="17" t="s">
        <v>552</v>
      </c>
      <c r="B121" s="14" t="s">
        <v>553</v>
      </c>
      <c r="C121" s="36">
        <f>C122</f>
        <v>5038.8739999999998</v>
      </c>
      <c r="D121" s="15">
        <f>D122</f>
        <v>5510</v>
      </c>
      <c r="E121" s="36">
        <f>E122</f>
        <v>5510</v>
      </c>
      <c r="F121" s="36">
        <f>F122</f>
        <v>5771.4480000000003</v>
      </c>
    </row>
    <row r="122" spans="1:6" ht="66" x14ac:dyDescent="0.25">
      <c r="A122" s="17" t="s">
        <v>554</v>
      </c>
      <c r="B122" s="14" t="s">
        <v>555</v>
      </c>
      <c r="C122" s="36">
        <v>5038.8739999999998</v>
      </c>
      <c r="D122" s="15">
        <v>5510</v>
      </c>
      <c r="E122" s="36">
        <v>5510</v>
      </c>
      <c r="F122" s="36">
        <v>5771.4480000000003</v>
      </c>
    </row>
    <row r="123" spans="1:6" ht="33" x14ac:dyDescent="0.25">
      <c r="A123" s="17" t="s">
        <v>825</v>
      </c>
      <c r="B123" s="14" t="s">
        <v>831</v>
      </c>
      <c r="C123" s="36">
        <f>C124</f>
        <v>0</v>
      </c>
      <c r="D123" s="36">
        <f t="shared" ref="D123:F124" si="16">D124</f>
        <v>0</v>
      </c>
      <c r="E123" s="36">
        <f t="shared" si="16"/>
        <v>0</v>
      </c>
      <c r="F123" s="36">
        <f t="shared" si="16"/>
        <v>-115.901</v>
      </c>
    </row>
    <row r="124" spans="1:6" x14ac:dyDescent="0.25">
      <c r="A124" s="17" t="s">
        <v>827</v>
      </c>
      <c r="B124" s="14" t="s">
        <v>832</v>
      </c>
      <c r="C124" s="36">
        <f>C125</f>
        <v>0</v>
      </c>
      <c r="D124" s="36">
        <f t="shared" si="16"/>
        <v>0</v>
      </c>
      <c r="E124" s="36">
        <f t="shared" si="16"/>
        <v>0</v>
      </c>
      <c r="F124" s="36">
        <f t="shared" si="16"/>
        <v>-115.901</v>
      </c>
    </row>
    <row r="125" spans="1:6" ht="49.5" x14ac:dyDescent="0.25">
      <c r="A125" s="17" t="s">
        <v>829</v>
      </c>
      <c r="B125" s="14" t="s">
        <v>833</v>
      </c>
      <c r="C125" s="36">
        <v>0</v>
      </c>
      <c r="D125" s="15">
        <v>0</v>
      </c>
      <c r="E125" s="36">
        <v>0</v>
      </c>
      <c r="F125" s="36">
        <v>-115.901</v>
      </c>
    </row>
    <row r="126" spans="1:6" ht="33" x14ac:dyDescent="0.25">
      <c r="A126" s="17" t="s">
        <v>556</v>
      </c>
      <c r="B126" s="14" t="s">
        <v>557</v>
      </c>
      <c r="C126" s="15">
        <f>C127+C171+C175+C179</f>
        <v>837592.18</v>
      </c>
      <c r="D126" s="15">
        <f>D127+D171+D175+D179</f>
        <v>1425232.0120000001</v>
      </c>
      <c r="E126" s="15">
        <f t="shared" ref="E126:F126" si="17">E127+E171+E175+E179</f>
        <v>1425232.0120000001</v>
      </c>
      <c r="F126" s="15">
        <f t="shared" si="17"/>
        <v>1424695.807</v>
      </c>
    </row>
    <row r="127" spans="1:6" ht="82.5" x14ac:dyDescent="0.25">
      <c r="A127" s="17" t="s">
        <v>558</v>
      </c>
      <c r="B127" s="14" t="s">
        <v>559</v>
      </c>
      <c r="C127" s="15">
        <f>C128+C147+C158</f>
        <v>837592.18</v>
      </c>
      <c r="D127" s="15">
        <f>D128+D147+D158</f>
        <v>1422359.916</v>
      </c>
      <c r="E127" s="15">
        <f t="shared" ref="E127:F127" si="18">E128+E147+E158</f>
        <v>1422359.916</v>
      </c>
      <c r="F127" s="15">
        <f t="shared" si="18"/>
        <v>1421812.4619999998</v>
      </c>
    </row>
    <row r="128" spans="1:6" ht="49.5" x14ac:dyDescent="0.25">
      <c r="A128" s="17" t="s">
        <v>560</v>
      </c>
      <c r="B128" s="14" t="s">
        <v>561</v>
      </c>
      <c r="C128" s="15">
        <f>C129+C131+C133+C135+C137+C139+C141+C145+C143</f>
        <v>245970.79</v>
      </c>
      <c r="D128" s="15">
        <f>D129+D131+D133+D135+D137+D139+D141+D145+D143</f>
        <v>527029.13</v>
      </c>
      <c r="E128" s="15">
        <f t="shared" ref="E128:F128" si="19">E129+E131+E133+E135+E137+E139+E141+E145+E143</f>
        <v>527029.13</v>
      </c>
      <c r="F128" s="15">
        <f t="shared" si="19"/>
        <v>526993.11300000001</v>
      </c>
    </row>
    <row r="129" spans="1:6" ht="33" x14ac:dyDescent="0.25">
      <c r="A129" s="1" t="s">
        <v>700</v>
      </c>
      <c r="B129" s="2" t="s">
        <v>715</v>
      </c>
      <c r="C129" s="15">
        <f>C130</f>
        <v>0</v>
      </c>
      <c r="D129" s="15">
        <f>D130</f>
        <v>7753.38</v>
      </c>
      <c r="E129" s="15">
        <f t="shared" ref="E129:F129" si="20">E130</f>
        <v>7753.38</v>
      </c>
      <c r="F129" s="15">
        <f t="shared" si="20"/>
        <v>7753.38</v>
      </c>
    </row>
    <row r="130" spans="1:6" ht="49.5" x14ac:dyDescent="0.25">
      <c r="A130" s="1" t="s">
        <v>701</v>
      </c>
      <c r="B130" s="2" t="s">
        <v>716</v>
      </c>
      <c r="C130" s="34"/>
      <c r="D130" s="15">
        <v>7753.38</v>
      </c>
      <c r="E130" s="15">
        <v>7753.38</v>
      </c>
      <c r="F130" s="32">
        <v>7753.38</v>
      </c>
    </row>
    <row r="131" spans="1:6" ht="82.5" x14ac:dyDescent="0.25">
      <c r="A131" s="1" t="s">
        <v>684</v>
      </c>
      <c r="B131" s="2" t="s">
        <v>705</v>
      </c>
      <c r="C131" s="15">
        <f>C132</f>
        <v>0</v>
      </c>
      <c r="D131" s="15">
        <f>D132</f>
        <v>600</v>
      </c>
      <c r="E131" s="15">
        <f t="shared" ref="E131:F131" si="21">E132</f>
        <v>600</v>
      </c>
      <c r="F131" s="15">
        <f t="shared" si="21"/>
        <v>600</v>
      </c>
    </row>
    <row r="132" spans="1:6" ht="82.5" x14ac:dyDescent="0.25">
      <c r="A132" s="1" t="s">
        <v>685</v>
      </c>
      <c r="B132" s="2" t="s">
        <v>706</v>
      </c>
      <c r="C132" s="34"/>
      <c r="D132" s="15">
        <v>600</v>
      </c>
      <c r="E132" s="15">
        <v>600</v>
      </c>
      <c r="F132" s="32">
        <v>600</v>
      </c>
    </row>
    <row r="133" spans="1:6" ht="33" x14ac:dyDescent="0.25">
      <c r="A133" s="1" t="s">
        <v>694</v>
      </c>
      <c r="B133" s="2" t="s">
        <v>713</v>
      </c>
      <c r="C133" s="15">
        <f>C134</f>
        <v>0</v>
      </c>
      <c r="D133" s="15">
        <f>D134</f>
        <v>34.9</v>
      </c>
      <c r="E133" s="15">
        <f t="shared" ref="E133:F133" si="22">E134</f>
        <v>34.9</v>
      </c>
      <c r="F133" s="15">
        <f t="shared" si="22"/>
        <v>34.9</v>
      </c>
    </row>
    <row r="134" spans="1:6" ht="49.5" x14ac:dyDescent="0.25">
      <c r="A134" s="1" t="s">
        <v>695</v>
      </c>
      <c r="B134" s="2" t="s">
        <v>714</v>
      </c>
      <c r="C134" s="34"/>
      <c r="D134" s="15">
        <f>12.36+22.54</f>
        <v>34.9</v>
      </c>
      <c r="E134" s="15">
        <f>12.36+22.54</f>
        <v>34.9</v>
      </c>
      <c r="F134" s="32">
        <v>34.9</v>
      </c>
    </row>
    <row r="135" spans="1:6" ht="82.5" x14ac:dyDescent="0.25">
      <c r="A135" s="17" t="s">
        <v>308</v>
      </c>
      <c r="B135" s="20" t="s">
        <v>562</v>
      </c>
      <c r="C135" s="35"/>
      <c r="D135" s="15">
        <f>D136</f>
        <v>0</v>
      </c>
      <c r="E135" s="32"/>
      <c r="F135" s="32"/>
    </row>
    <row r="136" spans="1:6" ht="66" x14ac:dyDescent="0.25">
      <c r="A136" s="17" t="s">
        <v>309</v>
      </c>
      <c r="B136" s="20" t="s">
        <v>563</v>
      </c>
      <c r="C136" s="35"/>
      <c r="D136" s="15"/>
      <c r="E136" s="32"/>
      <c r="F136" s="32"/>
    </row>
    <row r="137" spans="1:6" ht="198" x14ac:dyDescent="0.25">
      <c r="A137" s="1" t="s">
        <v>680</v>
      </c>
      <c r="B137" s="2" t="s">
        <v>707</v>
      </c>
      <c r="C137" s="15">
        <f>C138</f>
        <v>0</v>
      </c>
      <c r="D137" s="15">
        <f>D138</f>
        <v>169128.33</v>
      </c>
      <c r="E137" s="15">
        <f t="shared" ref="E137:F137" si="23">E138</f>
        <v>169128.33</v>
      </c>
      <c r="F137" s="15">
        <f t="shared" si="23"/>
        <v>169128.326</v>
      </c>
    </row>
    <row r="138" spans="1:6" ht="132" x14ac:dyDescent="0.25">
      <c r="A138" s="1" t="s">
        <v>681</v>
      </c>
      <c r="B138" s="2" t="s">
        <v>708</v>
      </c>
      <c r="C138" s="34"/>
      <c r="D138" s="15">
        <v>169128.33</v>
      </c>
      <c r="E138" s="15">
        <v>169128.33</v>
      </c>
      <c r="F138" s="32">
        <v>169128.326</v>
      </c>
    </row>
    <row r="139" spans="1:6" ht="148.5" x14ac:dyDescent="0.25">
      <c r="A139" s="1" t="s">
        <v>682</v>
      </c>
      <c r="B139" s="2" t="s">
        <v>709</v>
      </c>
      <c r="C139" s="15">
        <f>C140</f>
        <v>0</v>
      </c>
      <c r="D139" s="15">
        <f>D140</f>
        <v>59739.47</v>
      </c>
      <c r="E139" s="15">
        <f t="shared" ref="E139:F139" si="24">E140</f>
        <v>59739.47</v>
      </c>
      <c r="F139" s="15">
        <f t="shared" si="24"/>
        <v>59739.47</v>
      </c>
    </row>
    <row r="140" spans="1:6" ht="82.5" x14ac:dyDescent="0.25">
      <c r="A140" s="1" t="s">
        <v>683</v>
      </c>
      <c r="B140" s="2" t="s">
        <v>710</v>
      </c>
      <c r="C140" s="34"/>
      <c r="D140" s="15">
        <f>59739.46+0.01</f>
        <v>59739.47</v>
      </c>
      <c r="E140" s="15">
        <f>59739.46+0.01</f>
        <v>59739.47</v>
      </c>
      <c r="F140" s="32">
        <v>59739.47</v>
      </c>
    </row>
    <row r="141" spans="1:6" ht="82.5" x14ac:dyDescent="0.25">
      <c r="A141" s="1" t="s">
        <v>688</v>
      </c>
      <c r="B141" s="2" t="s">
        <v>711</v>
      </c>
      <c r="C141" s="15">
        <f>C142</f>
        <v>0</v>
      </c>
      <c r="D141" s="15">
        <f>D142</f>
        <v>1413.87</v>
      </c>
      <c r="E141" s="15">
        <f t="shared" ref="E141:F141" si="25">E142</f>
        <v>1413.87</v>
      </c>
      <c r="F141" s="15">
        <f t="shared" si="25"/>
        <v>1413.87</v>
      </c>
    </row>
    <row r="142" spans="1:6" ht="99" x14ac:dyDescent="0.25">
      <c r="A142" s="1" t="s">
        <v>689</v>
      </c>
      <c r="B142" s="2" t="s">
        <v>712</v>
      </c>
      <c r="C142" s="34"/>
      <c r="D142" s="15">
        <f>131.82+1282.05</f>
        <v>1413.87</v>
      </c>
      <c r="E142" s="15">
        <f>131.82+1282.05</f>
        <v>1413.87</v>
      </c>
      <c r="F142" s="32">
        <v>1413.87</v>
      </c>
    </row>
    <row r="143" spans="1:6" ht="82.5" x14ac:dyDescent="0.25">
      <c r="A143" s="1" t="s">
        <v>773</v>
      </c>
      <c r="B143" s="2" t="s">
        <v>777</v>
      </c>
      <c r="C143" s="15">
        <f>C144</f>
        <v>0</v>
      </c>
      <c r="D143" s="15">
        <f>D144</f>
        <v>200</v>
      </c>
      <c r="E143" s="15">
        <f t="shared" ref="E143:F143" si="26">E144</f>
        <v>200</v>
      </c>
      <c r="F143" s="15">
        <f t="shared" si="26"/>
        <v>200</v>
      </c>
    </row>
    <row r="144" spans="1:6" ht="99" x14ac:dyDescent="0.25">
      <c r="A144" s="1" t="s">
        <v>774</v>
      </c>
      <c r="B144" s="2" t="s">
        <v>778</v>
      </c>
      <c r="C144" s="34"/>
      <c r="D144" s="15">
        <v>200</v>
      </c>
      <c r="E144" s="15">
        <v>200</v>
      </c>
      <c r="F144" s="32">
        <v>200</v>
      </c>
    </row>
    <row r="145" spans="1:6" x14ac:dyDescent="0.25">
      <c r="A145" s="23" t="s">
        <v>564</v>
      </c>
      <c r="B145" s="20" t="s">
        <v>565</v>
      </c>
      <c r="C145" s="15">
        <f>C146</f>
        <v>245970.79</v>
      </c>
      <c r="D145" s="15">
        <f>D146</f>
        <v>288159.18000000005</v>
      </c>
      <c r="E145" s="15">
        <f t="shared" ref="E145:F145" si="27">E146</f>
        <v>288159.18000000005</v>
      </c>
      <c r="F145" s="15">
        <f t="shared" si="27"/>
        <v>288123.16700000002</v>
      </c>
    </row>
    <row r="146" spans="1:6" ht="33" x14ac:dyDescent="0.25">
      <c r="A146" s="17" t="s">
        <v>566</v>
      </c>
      <c r="B146" s="14" t="s">
        <v>567</v>
      </c>
      <c r="C146" s="33">
        <v>245970.79</v>
      </c>
      <c r="D146" s="15">
        <f>245970.79+4318.62+37.45+175+13184.53+1744.82+2526.75+17301.22+2900</f>
        <v>288159.18000000005</v>
      </c>
      <c r="E146" s="15">
        <f>245970.79+4318.62+37.45+175+13184.53+1744.82+2526.75+17301.22+2900</f>
        <v>288159.18000000005</v>
      </c>
      <c r="F146" s="32">
        <v>288123.16700000002</v>
      </c>
    </row>
    <row r="147" spans="1:6" ht="49.5" x14ac:dyDescent="0.25">
      <c r="A147" s="17" t="s">
        <v>568</v>
      </c>
      <c r="B147" s="14" t="s">
        <v>569</v>
      </c>
      <c r="C147" s="15">
        <f>C148+C150+C152+C154+C156</f>
        <v>248475.36000000002</v>
      </c>
      <c r="D147" s="15">
        <f>D148+D150+D152+D154+D156</f>
        <v>296122.32999999996</v>
      </c>
      <c r="E147" s="15">
        <f t="shared" ref="E147:F147" si="28">E148+E150+E152+E154+E156</f>
        <v>296122.32999999996</v>
      </c>
      <c r="F147" s="15">
        <f t="shared" si="28"/>
        <v>295705.11</v>
      </c>
    </row>
    <row r="148" spans="1:6" ht="49.5" x14ac:dyDescent="0.25">
      <c r="A148" s="17" t="s">
        <v>570</v>
      </c>
      <c r="B148" s="14" t="s">
        <v>571</v>
      </c>
      <c r="C148" s="15">
        <f>C149</f>
        <v>2346.27</v>
      </c>
      <c r="D148" s="15">
        <f>D149</f>
        <v>2565.4699999999998</v>
      </c>
      <c r="E148" s="15">
        <f t="shared" ref="E148:F148" si="29">E149</f>
        <v>2565.4699999999998</v>
      </c>
      <c r="F148" s="15">
        <f t="shared" si="29"/>
        <v>2558.2040000000002</v>
      </c>
    </row>
    <row r="149" spans="1:6" ht="62.25" customHeight="1" x14ac:dyDescent="0.25">
      <c r="A149" s="17" t="s">
        <v>572</v>
      </c>
      <c r="B149" s="14" t="s">
        <v>573</v>
      </c>
      <c r="C149" s="33">
        <v>2346.27</v>
      </c>
      <c r="D149" s="15">
        <f>2462.14+103.33</f>
        <v>2565.4699999999998</v>
      </c>
      <c r="E149" s="15">
        <f>2462.14+103.33</f>
        <v>2565.4699999999998</v>
      </c>
      <c r="F149" s="32">
        <v>2558.2040000000002</v>
      </c>
    </row>
    <row r="150" spans="1:6" ht="99" x14ac:dyDescent="0.25">
      <c r="A150" s="21" t="s">
        <v>304</v>
      </c>
      <c r="B150" s="20" t="s">
        <v>574</v>
      </c>
      <c r="C150" s="15">
        <v>210.63</v>
      </c>
      <c r="D150" s="15">
        <f>D151</f>
        <v>204.61</v>
      </c>
      <c r="E150" s="15">
        <f t="shared" ref="E150:F150" si="30">E151</f>
        <v>204.61</v>
      </c>
      <c r="F150" s="15">
        <f t="shared" si="30"/>
        <v>204.61</v>
      </c>
    </row>
    <row r="151" spans="1:6" ht="78" customHeight="1" x14ac:dyDescent="0.25">
      <c r="A151" s="21" t="s">
        <v>305</v>
      </c>
      <c r="B151" s="20" t="s">
        <v>575</v>
      </c>
      <c r="C151" s="35"/>
      <c r="D151" s="15">
        <v>204.61</v>
      </c>
      <c r="E151" s="15">
        <v>204.61</v>
      </c>
      <c r="F151" s="32">
        <v>204.61</v>
      </c>
    </row>
    <row r="152" spans="1:6" ht="66" x14ac:dyDescent="0.25">
      <c r="A152" s="17" t="s">
        <v>576</v>
      </c>
      <c r="B152" s="14" t="s">
        <v>577</v>
      </c>
      <c r="C152" s="15">
        <v>238314.45</v>
      </c>
      <c r="D152" s="15">
        <f>D153</f>
        <v>277308.21999999997</v>
      </c>
      <c r="E152" s="15">
        <f t="shared" ref="E152:F152" si="31">E153</f>
        <v>277308.21999999997</v>
      </c>
      <c r="F152" s="15">
        <f t="shared" si="31"/>
        <v>276898.266</v>
      </c>
    </row>
    <row r="153" spans="1:6" ht="65.25" customHeight="1" x14ac:dyDescent="0.25">
      <c r="A153" s="17" t="s">
        <v>578</v>
      </c>
      <c r="B153" s="14" t="s">
        <v>579</v>
      </c>
      <c r="C153" s="33"/>
      <c r="D153" s="15">
        <f>667.15+751.24+5+5351.95+59.95+131.06+222.1+2.5+21738.89+196.17+63.66+166.98+836.9+639.99+687.59+51.8+848.27+739.6+1500+141175.79+323.74+27387.45+45031.82+343+215.11+158.43+320.55+27367.8+323.73</f>
        <v>277308.21999999997</v>
      </c>
      <c r="E153" s="15">
        <f>667.15+751.24+5+5351.95+59.95+131.06+222.1+2.5+21738.89+196.17+63.66+166.98+836.9+639.99+687.59+51.8+848.27+739.6+1500+141175.79+323.74+27387.45+45031.82+343+215.11+158.43+320.55+27367.8+323.73</f>
        <v>277308.21999999997</v>
      </c>
      <c r="F153" s="32">
        <v>276898.266</v>
      </c>
    </row>
    <row r="154" spans="1:6" ht="148.5" x14ac:dyDescent="0.25">
      <c r="A154" s="17" t="s">
        <v>192</v>
      </c>
      <c r="B154" s="20" t="s">
        <v>580</v>
      </c>
      <c r="C154" s="15">
        <v>7604.01</v>
      </c>
      <c r="D154" s="15">
        <f>D155</f>
        <v>15629.17</v>
      </c>
      <c r="E154" s="15">
        <f t="shared" ref="E154:F154" si="32">E155</f>
        <v>15629.17</v>
      </c>
      <c r="F154" s="15">
        <f t="shared" si="32"/>
        <v>15629.17</v>
      </c>
    </row>
    <row r="155" spans="1:6" ht="128.25" customHeight="1" x14ac:dyDescent="0.25">
      <c r="A155" s="17" t="s">
        <v>193</v>
      </c>
      <c r="B155" s="20" t="s">
        <v>581</v>
      </c>
      <c r="C155" s="35"/>
      <c r="D155" s="15">
        <v>15629.17</v>
      </c>
      <c r="E155" s="15">
        <v>15629.17</v>
      </c>
      <c r="F155" s="32">
        <v>15629.17</v>
      </c>
    </row>
    <row r="156" spans="1:6" ht="66" x14ac:dyDescent="0.25">
      <c r="A156" s="1" t="s">
        <v>669</v>
      </c>
      <c r="B156" s="2" t="s">
        <v>666</v>
      </c>
      <c r="C156" s="15">
        <f>C157</f>
        <v>0</v>
      </c>
      <c r="D156" s="15">
        <f>D157</f>
        <v>414.86</v>
      </c>
      <c r="E156" s="15">
        <f t="shared" ref="E156:F156" si="33">E157</f>
        <v>414.86</v>
      </c>
      <c r="F156" s="15">
        <f t="shared" si="33"/>
        <v>414.86</v>
      </c>
    </row>
    <row r="157" spans="1:6" ht="82.5" x14ac:dyDescent="0.25">
      <c r="A157" s="1" t="s">
        <v>668</v>
      </c>
      <c r="B157" s="2" t="s">
        <v>667</v>
      </c>
      <c r="C157" s="34"/>
      <c r="D157" s="15">
        <v>414.86</v>
      </c>
      <c r="E157" s="15">
        <v>414.86</v>
      </c>
      <c r="F157" s="32">
        <v>414.86</v>
      </c>
    </row>
    <row r="158" spans="1:6" x14ac:dyDescent="0.25">
      <c r="A158" s="17" t="s">
        <v>582</v>
      </c>
      <c r="B158" s="14" t="s">
        <v>583</v>
      </c>
      <c r="C158" s="15">
        <f>C159+C161+C167+C169+C165+C163</f>
        <v>343146.03</v>
      </c>
      <c r="D158" s="15">
        <f>D159+D161+D167+D169+D165+D163</f>
        <v>599208.45600000001</v>
      </c>
      <c r="E158" s="15">
        <f t="shared" ref="E158:F158" si="34">E159+E161+E167+E169+E165+E163</f>
        <v>599208.45600000001</v>
      </c>
      <c r="F158" s="15">
        <f t="shared" si="34"/>
        <v>599114.23899999994</v>
      </c>
    </row>
    <row r="159" spans="1:6" ht="115.5" x14ac:dyDescent="0.25">
      <c r="A159" s="21" t="s">
        <v>258</v>
      </c>
      <c r="B159" s="20" t="s">
        <v>584</v>
      </c>
      <c r="C159" s="15">
        <f>C160</f>
        <v>0</v>
      </c>
      <c r="D159" s="15">
        <f>D160</f>
        <v>110006.42600000001</v>
      </c>
      <c r="E159" s="15">
        <f t="shared" ref="E159:F159" si="35">E160</f>
        <v>109298.139</v>
      </c>
      <c r="F159" s="15">
        <f t="shared" si="35"/>
        <v>109203.92200000001</v>
      </c>
    </row>
    <row r="160" spans="1:6" ht="132" x14ac:dyDescent="0.25">
      <c r="A160" s="21" t="s">
        <v>259</v>
      </c>
      <c r="B160" s="20" t="s">
        <v>585</v>
      </c>
      <c r="C160" s="35"/>
      <c r="D160" s="15">
        <f>110007.006-0.29-0.29</f>
        <v>110006.42600000001</v>
      </c>
      <c r="E160" s="15">
        <v>109298.139</v>
      </c>
      <c r="F160" s="32">
        <v>109203.92200000001</v>
      </c>
    </row>
    <row r="161" spans="1:6" ht="115.5" x14ac:dyDescent="0.25">
      <c r="A161" s="17" t="s">
        <v>586</v>
      </c>
      <c r="B161" s="14" t="s">
        <v>587</v>
      </c>
      <c r="C161" s="15">
        <f>C162</f>
        <v>57.9</v>
      </c>
      <c r="D161" s="15">
        <f>D162</f>
        <v>49.41</v>
      </c>
      <c r="E161" s="15">
        <f t="shared" ref="E161:F161" si="36">E162</f>
        <v>49.41</v>
      </c>
      <c r="F161" s="15">
        <f t="shared" si="36"/>
        <v>49.41</v>
      </c>
    </row>
    <row r="162" spans="1:6" ht="99" x14ac:dyDescent="0.25">
      <c r="A162" s="24" t="s">
        <v>588</v>
      </c>
      <c r="B162" s="14" t="s">
        <v>589</v>
      </c>
      <c r="C162" s="33">
        <v>57.9</v>
      </c>
      <c r="D162" s="15">
        <f>21.99+27.42</f>
        <v>49.41</v>
      </c>
      <c r="E162" s="15">
        <f>21.99+27.42</f>
        <v>49.41</v>
      </c>
      <c r="F162" s="32">
        <v>49.41</v>
      </c>
    </row>
    <row r="163" spans="1:6" ht="148.5" x14ac:dyDescent="0.25">
      <c r="A163" s="1" t="s">
        <v>769</v>
      </c>
      <c r="B163" s="14" t="s">
        <v>779</v>
      </c>
      <c r="C163" s="15">
        <f>C164</f>
        <v>0</v>
      </c>
      <c r="D163" s="15">
        <f>D164</f>
        <v>20.440000000000001</v>
      </c>
      <c r="E163" s="15">
        <f t="shared" ref="E163:F163" si="37">E164</f>
        <v>20.440000000000001</v>
      </c>
      <c r="F163" s="15">
        <f t="shared" si="37"/>
        <v>20.440000000000001</v>
      </c>
    </row>
    <row r="164" spans="1:6" ht="181.5" x14ac:dyDescent="0.25">
      <c r="A164" s="1" t="s">
        <v>770</v>
      </c>
      <c r="B164" s="14" t="s">
        <v>780</v>
      </c>
      <c r="C164" s="33"/>
      <c r="D164" s="15">
        <v>20.440000000000001</v>
      </c>
      <c r="E164" s="15">
        <v>20.440000000000001</v>
      </c>
      <c r="F164" s="32">
        <v>20.440000000000001</v>
      </c>
    </row>
    <row r="165" spans="1:6" ht="99" x14ac:dyDescent="0.25">
      <c r="A165" s="1" t="s">
        <v>692</v>
      </c>
      <c r="B165" s="2" t="s">
        <v>717</v>
      </c>
      <c r="C165" s="15">
        <f>C166</f>
        <v>0</v>
      </c>
      <c r="D165" s="15">
        <f>D166</f>
        <v>100</v>
      </c>
      <c r="E165" s="15">
        <f t="shared" ref="E165:F165" si="38">E166</f>
        <v>100</v>
      </c>
      <c r="F165" s="15">
        <f t="shared" si="38"/>
        <v>100</v>
      </c>
    </row>
    <row r="166" spans="1:6" ht="115.5" x14ac:dyDescent="0.25">
      <c r="A166" s="1" t="s">
        <v>693</v>
      </c>
      <c r="B166" s="2" t="s">
        <v>718</v>
      </c>
      <c r="C166" s="34"/>
      <c r="D166" s="15">
        <v>100</v>
      </c>
      <c r="E166" s="15">
        <v>100</v>
      </c>
      <c r="F166" s="32">
        <v>100</v>
      </c>
    </row>
    <row r="167" spans="1:6" ht="99" x14ac:dyDescent="0.25">
      <c r="A167" s="21" t="s">
        <v>211</v>
      </c>
      <c r="B167" s="20" t="s">
        <v>590</v>
      </c>
      <c r="C167" s="15">
        <f>C168</f>
        <v>0</v>
      </c>
      <c r="D167" s="15">
        <f>D168</f>
        <v>50</v>
      </c>
      <c r="E167" s="15">
        <f t="shared" ref="E167:F167" si="39">E168</f>
        <v>50</v>
      </c>
      <c r="F167" s="15">
        <f t="shared" si="39"/>
        <v>50</v>
      </c>
    </row>
    <row r="168" spans="1:6" ht="115.5" x14ac:dyDescent="0.25">
      <c r="A168" s="21" t="s">
        <v>212</v>
      </c>
      <c r="B168" s="20" t="s">
        <v>591</v>
      </c>
      <c r="C168" s="35"/>
      <c r="D168" s="15">
        <v>50</v>
      </c>
      <c r="E168" s="15">
        <v>50</v>
      </c>
      <c r="F168" s="32">
        <v>50</v>
      </c>
    </row>
    <row r="169" spans="1:6" ht="49.5" x14ac:dyDescent="0.25">
      <c r="A169" s="17" t="s">
        <v>592</v>
      </c>
      <c r="B169" s="14" t="s">
        <v>593</v>
      </c>
      <c r="C169" s="15">
        <v>343088.13</v>
      </c>
      <c r="D169" s="15">
        <f>D170</f>
        <v>488982.18</v>
      </c>
      <c r="E169" s="15">
        <f t="shared" ref="E169:F169" si="40">E170</f>
        <v>489690.467</v>
      </c>
      <c r="F169" s="15">
        <f t="shared" si="40"/>
        <v>489690.467</v>
      </c>
    </row>
    <row r="170" spans="1:6" ht="49.5" x14ac:dyDescent="0.25">
      <c r="A170" s="17" t="s">
        <v>594</v>
      </c>
      <c r="B170" s="14" t="s">
        <v>595</v>
      </c>
      <c r="C170" s="33"/>
      <c r="D170" s="15">
        <f>132432.69+245702.3+107889.13+423.06+225+60+2250</f>
        <v>488982.18</v>
      </c>
      <c r="E170" s="15">
        <v>489690.467</v>
      </c>
      <c r="F170" s="32">
        <v>489690.467</v>
      </c>
    </row>
    <row r="171" spans="1:6" ht="33" x14ac:dyDescent="0.25">
      <c r="A171" s="17" t="s">
        <v>596</v>
      </c>
      <c r="B171" s="14" t="s">
        <v>597</v>
      </c>
      <c r="C171" s="15">
        <f>C172</f>
        <v>0</v>
      </c>
      <c r="D171" s="15">
        <f>D172</f>
        <v>3627.5129999999999</v>
      </c>
      <c r="E171" s="15">
        <f t="shared" ref="E171:F171" si="41">E172</f>
        <v>3627.5129999999999</v>
      </c>
      <c r="F171" s="15">
        <f t="shared" si="41"/>
        <v>3638.7620000000002</v>
      </c>
    </row>
    <row r="172" spans="1:6" ht="49.5" x14ac:dyDescent="0.25">
      <c r="A172" s="17" t="s">
        <v>598</v>
      </c>
      <c r="B172" s="14" t="s">
        <v>599</v>
      </c>
      <c r="C172" s="15">
        <f>C173+C174</f>
        <v>0</v>
      </c>
      <c r="D172" s="15">
        <f>D173+D174</f>
        <v>3627.5129999999999</v>
      </c>
      <c r="E172" s="15">
        <f t="shared" ref="E172:F172" si="42">E173+E174</f>
        <v>3627.5129999999999</v>
      </c>
      <c r="F172" s="15">
        <f t="shared" si="42"/>
        <v>3638.7620000000002</v>
      </c>
    </row>
    <row r="173" spans="1:6" ht="82.5" x14ac:dyDescent="0.25">
      <c r="A173" s="17" t="s">
        <v>600</v>
      </c>
      <c r="B173" s="14" t="s">
        <v>601</v>
      </c>
      <c r="C173" s="33"/>
      <c r="D173" s="15">
        <v>403.51299999999998</v>
      </c>
      <c r="E173" s="15">
        <v>403.51299999999998</v>
      </c>
      <c r="F173" s="32">
        <v>414.762</v>
      </c>
    </row>
    <row r="174" spans="1:6" ht="49.5" x14ac:dyDescent="0.25">
      <c r="A174" s="17" t="s">
        <v>598</v>
      </c>
      <c r="B174" s="14" t="s">
        <v>602</v>
      </c>
      <c r="C174" s="33"/>
      <c r="D174" s="15">
        <f>3184+40</f>
        <v>3224</v>
      </c>
      <c r="E174" s="15">
        <f>3184+40</f>
        <v>3224</v>
      </c>
      <c r="F174" s="32">
        <v>3224</v>
      </c>
    </row>
    <row r="175" spans="1:6" ht="198" x14ac:dyDescent="0.25">
      <c r="A175" s="17" t="s">
        <v>603</v>
      </c>
      <c r="B175" s="14" t="s">
        <v>604</v>
      </c>
      <c r="C175" s="15">
        <f t="shared" ref="C175:D177" si="43">C176</f>
        <v>0</v>
      </c>
      <c r="D175" s="15">
        <f t="shared" si="43"/>
        <v>1416.1</v>
      </c>
      <c r="E175" s="15">
        <f t="shared" ref="E175:F177" si="44">E176</f>
        <v>1416.1</v>
      </c>
      <c r="F175" s="15">
        <f t="shared" si="44"/>
        <v>1416.1</v>
      </c>
    </row>
    <row r="176" spans="1:6" ht="132" x14ac:dyDescent="0.25">
      <c r="A176" s="17" t="s">
        <v>605</v>
      </c>
      <c r="B176" s="14" t="s">
        <v>606</v>
      </c>
      <c r="C176" s="15">
        <f t="shared" si="43"/>
        <v>0</v>
      </c>
      <c r="D176" s="15">
        <f t="shared" si="43"/>
        <v>1416.1</v>
      </c>
      <c r="E176" s="15">
        <f t="shared" si="44"/>
        <v>1416.1</v>
      </c>
      <c r="F176" s="15">
        <f t="shared" si="44"/>
        <v>1416.1</v>
      </c>
    </row>
    <row r="177" spans="1:6" ht="115.5" x14ac:dyDescent="0.25">
      <c r="A177" s="17" t="s">
        <v>607</v>
      </c>
      <c r="B177" s="14" t="s">
        <v>608</v>
      </c>
      <c r="C177" s="15">
        <f t="shared" si="43"/>
        <v>0</v>
      </c>
      <c r="D177" s="15">
        <f t="shared" si="43"/>
        <v>1416.1</v>
      </c>
      <c r="E177" s="15">
        <f t="shared" si="44"/>
        <v>1416.1</v>
      </c>
      <c r="F177" s="15">
        <f t="shared" si="44"/>
        <v>1416.1</v>
      </c>
    </row>
    <row r="178" spans="1:6" ht="95.25" customHeight="1" x14ac:dyDescent="0.25">
      <c r="A178" s="17" t="s">
        <v>609</v>
      </c>
      <c r="B178" s="14" t="s">
        <v>610</v>
      </c>
      <c r="C178" s="33"/>
      <c r="D178" s="15">
        <v>1416.1</v>
      </c>
      <c r="E178" s="15">
        <v>1416.1</v>
      </c>
      <c r="F178" s="32">
        <v>1416.1</v>
      </c>
    </row>
    <row r="179" spans="1:6" ht="99" x14ac:dyDescent="0.25">
      <c r="A179" s="17" t="s">
        <v>611</v>
      </c>
      <c r="B179" s="14" t="s">
        <v>612</v>
      </c>
      <c r="C179" s="15">
        <f>C180</f>
        <v>0</v>
      </c>
      <c r="D179" s="15">
        <f>D180</f>
        <v>-2171.5169999999998</v>
      </c>
      <c r="E179" s="15">
        <f t="shared" ref="E179:F179" si="45">E180</f>
        <v>-2171.5169999999998</v>
      </c>
      <c r="F179" s="15">
        <f t="shared" si="45"/>
        <v>-2171.5169999999998</v>
      </c>
    </row>
    <row r="180" spans="1:6" ht="82.5" x14ac:dyDescent="0.25">
      <c r="A180" s="17" t="s">
        <v>613</v>
      </c>
      <c r="B180" s="14" t="s">
        <v>614</v>
      </c>
      <c r="C180" s="33"/>
      <c r="D180" s="15">
        <v>-2171.5169999999998</v>
      </c>
      <c r="E180" s="15">
        <v>-2171.5169999999998</v>
      </c>
      <c r="F180" s="32">
        <v>-2171.5169999999998</v>
      </c>
    </row>
  </sheetData>
  <autoFilter ref="A10:F180"/>
  <mergeCells count="2">
    <mergeCell ref="A7:F7"/>
    <mergeCell ref="E3:F4"/>
  </mergeCells>
  <pageMargins left="0.70866141732283472" right="0.70866141732283472" top="0.74803149606299213" bottom="0.74803149606299213" header="0.31496062992125984" footer="0.31496062992125984"/>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приложение 2</vt:lpstr>
      <vt:lpstr>приложение 3</vt:lpstr>
      <vt:lpstr>'приложение 2'!Заголовки_для_печати</vt:lpstr>
    </vt:vector>
  </TitlesOfParts>
  <Company>ООО Кейсистемс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cp:lastPrinted>2017-04-28T01:19:51Z</cp:lastPrinted>
  <dcterms:created xsi:type="dcterms:W3CDTF">2014-11-12T08:10:54Z</dcterms:created>
  <dcterms:modified xsi:type="dcterms:W3CDTF">2017-04-28T01:19:54Z</dcterms:modified>
</cp:coreProperties>
</file>